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ública Anual 2019 COMUDE\"/>
    </mc:Choice>
  </mc:AlternateContent>
  <xr:revisionPtr revIDLastSave="0" documentId="13_ncr:1_{50AD00FA-47DE-47A5-808A-9A58E605A44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7" i="4" l="1"/>
  <c r="F37" i="4"/>
  <c r="D29" i="4"/>
  <c r="D6" i="4"/>
  <c r="G7" i="6"/>
  <c r="E6" i="4"/>
  <c r="D20" i="5"/>
  <c r="G28" i="4"/>
  <c r="F28" i="4"/>
  <c r="G25" i="4"/>
  <c r="G20" i="4"/>
  <c r="G19" i="4"/>
  <c r="G29" i="4"/>
  <c r="F29" i="4"/>
  <c r="F25" i="4"/>
  <c r="F20" i="4"/>
  <c r="F19" i="4"/>
  <c r="D28" i="4"/>
  <c r="D37" i="4"/>
  <c r="D25" i="4"/>
  <c r="D19" i="4"/>
  <c r="D20" i="4"/>
  <c r="H47" i="6"/>
  <c r="G33" i="6"/>
  <c r="G13" i="6"/>
  <c r="G43" i="6"/>
  <c r="G23" i="6"/>
  <c r="G5" i="6"/>
  <c r="F43" i="6"/>
  <c r="F33" i="6"/>
  <c r="F23" i="6"/>
  <c r="F13" i="6"/>
  <c r="F5" i="6"/>
  <c r="D43" i="6"/>
  <c r="D33" i="6"/>
  <c r="D23" i="6"/>
  <c r="D13" i="6"/>
  <c r="D5" i="6"/>
  <c r="E37" i="4"/>
  <c r="H37" i="4"/>
  <c r="C38" i="4"/>
  <c r="F38" i="4"/>
  <c r="G38" i="4"/>
  <c r="D38" i="4"/>
  <c r="E20" i="5"/>
  <c r="H20" i="5"/>
  <c r="E7" i="4"/>
  <c r="H7" i="4"/>
  <c r="E8" i="4"/>
  <c r="H8" i="4"/>
  <c r="E9" i="4"/>
  <c r="H9" i="4"/>
  <c r="E10" i="4"/>
  <c r="E11" i="4"/>
  <c r="E12" i="4"/>
  <c r="H12" i="4"/>
  <c r="E13" i="4"/>
  <c r="H13" i="4"/>
  <c r="E14" i="4"/>
  <c r="H14" i="4"/>
  <c r="E15" i="4"/>
  <c r="H15" i="4"/>
  <c r="E16" i="4"/>
  <c r="H16" i="4"/>
  <c r="E17" i="4"/>
  <c r="H17" i="4"/>
  <c r="E18" i="4"/>
  <c r="H18" i="4"/>
  <c r="E19" i="4"/>
  <c r="H19" i="4"/>
  <c r="E20" i="4"/>
  <c r="H20" i="4"/>
  <c r="E21" i="4"/>
  <c r="H21" i="4"/>
  <c r="E22" i="4"/>
  <c r="H22" i="4"/>
  <c r="E23" i="4"/>
  <c r="H23" i="4"/>
  <c r="E24" i="4"/>
  <c r="H24" i="4"/>
  <c r="E25" i="4"/>
  <c r="H25" i="4"/>
  <c r="E26" i="4"/>
  <c r="H26" i="4"/>
  <c r="E27" i="4"/>
  <c r="H27" i="4"/>
  <c r="E28" i="4"/>
  <c r="H28" i="4"/>
  <c r="E29" i="4"/>
  <c r="H29" i="4"/>
  <c r="E30" i="4"/>
  <c r="H30" i="4"/>
  <c r="E31" i="4"/>
  <c r="H31" i="4"/>
  <c r="E32" i="4"/>
  <c r="H32" i="4"/>
  <c r="E33" i="4"/>
  <c r="H33" i="4"/>
  <c r="E34" i="4"/>
  <c r="H34" i="4"/>
  <c r="E35" i="4"/>
  <c r="H35" i="4"/>
  <c r="E36" i="4"/>
  <c r="H36" i="4"/>
  <c r="H6" i="4"/>
  <c r="E38" i="4"/>
  <c r="H10" i="4"/>
  <c r="H11" i="4"/>
  <c r="H38" i="4"/>
  <c r="E6" i="8"/>
  <c r="H6" i="8"/>
  <c r="H34" i="6"/>
  <c r="H35" i="6"/>
  <c r="H36" i="6"/>
  <c r="D42" i="5"/>
  <c r="E42" i="5"/>
  <c r="F42" i="5"/>
  <c r="G42" i="5"/>
  <c r="H42" i="5"/>
  <c r="C42" i="5"/>
  <c r="H16" i="8"/>
  <c r="D16" i="8"/>
  <c r="E16" i="8"/>
  <c r="F16" i="8"/>
  <c r="G16" i="8"/>
  <c r="C16" i="8"/>
  <c r="F77" i="6"/>
  <c r="G77" i="6"/>
  <c r="C77" i="6"/>
  <c r="E7" i="6"/>
  <c r="H7" i="6"/>
  <c r="E8" i="6"/>
  <c r="H8" i="6"/>
  <c r="E9" i="6"/>
  <c r="H9" i="6"/>
  <c r="E10" i="6"/>
  <c r="H10" i="6"/>
  <c r="E11" i="6"/>
  <c r="H11" i="6"/>
  <c r="E12" i="6"/>
  <c r="H12" i="6"/>
  <c r="E13" i="6"/>
  <c r="H13" i="6"/>
  <c r="E14" i="6"/>
  <c r="H14" i="6"/>
  <c r="E15" i="6"/>
  <c r="H15" i="6"/>
  <c r="E16" i="6"/>
  <c r="H16" i="6"/>
  <c r="E17" i="6"/>
  <c r="H17" i="6"/>
  <c r="E18" i="6"/>
  <c r="H18" i="6"/>
  <c r="E19" i="6"/>
  <c r="H19" i="6"/>
  <c r="E20" i="6"/>
  <c r="H20" i="6"/>
  <c r="E21" i="6"/>
  <c r="H21" i="6"/>
  <c r="E22" i="6"/>
  <c r="H22" i="6"/>
  <c r="E23" i="6"/>
  <c r="H23" i="6"/>
  <c r="E24" i="6"/>
  <c r="H24" i="6"/>
  <c r="E25" i="6"/>
  <c r="H25" i="6"/>
  <c r="E26" i="6"/>
  <c r="H26" i="6"/>
  <c r="E27" i="6"/>
  <c r="H27" i="6"/>
  <c r="E28" i="6"/>
  <c r="H28" i="6"/>
  <c r="E29" i="6"/>
  <c r="H29" i="6"/>
  <c r="E30" i="6"/>
  <c r="H30" i="6"/>
  <c r="E31" i="6"/>
  <c r="H31" i="6"/>
  <c r="E32" i="6"/>
  <c r="H32" i="6"/>
  <c r="E33" i="6"/>
  <c r="H33" i="6"/>
  <c r="E37" i="6"/>
  <c r="H37" i="6"/>
  <c r="E43" i="6"/>
  <c r="H43" i="6"/>
  <c r="E44" i="6"/>
  <c r="H44" i="6"/>
  <c r="E45" i="6"/>
  <c r="H45" i="6"/>
  <c r="E46" i="6"/>
  <c r="E49" i="6"/>
  <c r="H49" i="6"/>
  <c r="E6" i="6"/>
  <c r="H6" i="6"/>
  <c r="E5" i="6"/>
  <c r="E77" i="6"/>
  <c r="H5" i="6"/>
  <c r="H77" i="6"/>
  <c r="D77" i="6"/>
</calcChain>
</file>

<file path=xl/sharedStrings.xml><?xml version="1.0" encoding="utf-8"?>
<sst xmlns="http://schemas.openxmlformats.org/spreadsheetml/2006/main" count="229" uniqueCount="167">
  <si>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</si>
  <si>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</si>
  <si>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</si>
  <si>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</si>
  <si>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</si>
  <si>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</si>
  <si>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</si>
  <si>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</si>
  <si>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</si>
  <si>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</si>
  <si>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</si>
  <si>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</si>
  <si>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</si>
  <si>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</si>
  <si>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</si>
  <si>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</si>
  <si>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</si>
  <si>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</si>
  <si>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</si>
  <si>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</si>
  <si>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</si>
  <si>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</si>
  <si>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</si>
  <si>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</si>
  <si>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</si>
  <si>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</si>
  <si>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</si>
  <si>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</si>
  <si>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</si>
  <si>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</si>
  <si>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</si>
  <si>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</si>
  <si>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</si>
  <si>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</si>
  <si>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</si>
  <si>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</si>
  <si>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</si>
  <si>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</si>
  <si>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</si>
  <si>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</si>
  <si>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</si>
  <si>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</si>
  <si>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</si>
  <si>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</si>
  <si>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</si>
  <si>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</si>
  <si>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</si>
  <si>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</si>
  <si>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</si>
  <si>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</si>
  <si>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</si>
  <si>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</si>
  <si>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</si>
  <si>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</si>
  <si>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</si>
  <si>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</si>
  <si>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</si>
  <si>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</si>
  <si>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</si>
  <si>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</si>
  <si>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</si>
  <si>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</si>
  <si>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</si>
  <si>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</si>
  <si>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</si>
  <si>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</si>
  <si>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</si>
  <si>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</si>
  <si>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</si>
  <si>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</si>
  <si>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</si>
  <si>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</si>
  <si>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</si>
  <si>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</si>
  <si>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</si>
  <si>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</si>
  <si>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</si>
  <si>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</si>
  <si>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</si>
  <si>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</si>
  <si>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</si>
  <si>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</si>
  <si>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</si>
  <si>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</si>
  <si>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</si>
  <si>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</si>
  <si>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</si>
  <si>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</si>
  <si>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</si>
  <si>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</si>
  <si>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</si>
  <si>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</si>
  <si>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</si>
  <si>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</si>
  <si>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</si>
  <si>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</si>
  <si>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</si>
  <si>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</si>
  <si>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</si>
  <si>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</si>
  <si>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</si>
  <si>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</si>
  <si>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</si>
  <si>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</si>
  <si>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</si>
  <si>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</si>
  <si>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</si>
  <si>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</si>
  <si>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</si>
  <si>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</si>
  <si>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</si>
  <si>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</si>
  <si>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</si>
  <si>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</si>
  <si>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</si>
  <si>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</si>
  <si>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</si>
  <si>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</si>
  <si>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</si>
  <si>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</si>
  <si>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</si>
  <si>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</si>
  <si>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</si>
  <si>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</si>
  <si>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</si>
  <si>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</si>
  <si>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</si>
  <si>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</si>
  <si>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NO APLICA</t>
  </si>
  <si>
    <t>Bajo protesta de decir verdad declaramos que los Estados Financieros y sus notas, son razonablemente correctos y son responsabilidad del emisor.</t>
  </si>
  <si>
    <t>CAPACITACION CONTINUA</t>
  </si>
  <si>
    <t>INFORMATICA Y PROGRAMACION</t>
  </si>
  <si>
    <t>OPERACION DE DEPORTE SELECTIVO</t>
  </si>
  <si>
    <t>CIENCIAS APLICADAS AL DEPORTE</t>
  </si>
  <si>
    <t>OPERACION DE EVENTOS Y MERCADOTECNIA</t>
  </si>
  <si>
    <t>COMUNICACION SOCIAL</t>
  </si>
  <si>
    <t>MERCADOTECNIA</t>
  </si>
  <si>
    <t>MARATON LEON</t>
  </si>
  <si>
    <t>ACTIVACION FISICA EN MINIDEPORTIVAS</t>
  </si>
  <si>
    <t>OPERACION DE INFRAESTRUCTURA</t>
  </si>
  <si>
    <t>DIRECCION DE CONTROL</t>
  </si>
  <si>
    <t>ADMINISTRACION DE BIENES Y RECURSOS FINA</t>
  </si>
  <si>
    <t>PROTECCION CIVIL</t>
  </si>
  <si>
    <t>OLIMPIADA Y PARA OLIMPIADA NACIONAL</t>
  </si>
  <si>
    <t>METODOLOGIA DEL ENTRENAMIENTO</t>
  </si>
  <si>
    <t>GESTION Y ATENCION CIUDADNA A TRAVEZ</t>
  </si>
  <si>
    <t>PROGRAMAS DE INNOVACION</t>
  </si>
  <si>
    <t>APOYO A EVENTOS DEPORTIVOS</t>
  </si>
  <si>
    <t>CULTURA FISICA Y RECREACION</t>
  </si>
  <si>
    <t>CURSO DE VERANO</t>
  </si>
  <si>
    <t>PERSONAS CON DISCAPACIDAD</t>
  </si>
  <si>
    <t>ESCUELAS DE INICIO AL DEPORTE UNIDADES</t>
  </si>
  <si>
    <t>ACTIVACION FISICA ESCOLAR Y LABORAL</t>
  </si>
  <si>
    <t>MANTENIMIENTO UD ANTONIO TOTA CARBAJAL</t>
  </si>
  <si>
    <t>MANTENIMIENTO UD EFM</t>
  </si>
  <si>
    <t>MANTENIMIENTO UD LUIS I RODRIGUEZ</t>
  </si>
  <si>
    <t>MANTENIMIENTO UNIDAD CHAPALITA</t>
  </si>
  <si>
    <t>MANTENIMMIENTO UNIDAD PARQUE DEL ARBOL</t>
  </si>
  <si>
    <t>MANTENIMIENTO UD JESUS RODRIGUEZ GAONA</t>
  </si>
  <si>
    <t>MANTENIMIENTO UD NUEVO MILENIO</t>
  </si>
  <si>
    <t>MANTENIMIENTO UD PARQUE HILAMAS</t>
  </si>
  <si>
    <t>VINCULACIÓN SOCIAL</t>
  </si>
  <si>
    <t>COMISION MUNICIPAL DE CULTURA FISICA Y DEPORTE DE LEON GUANAJUATO
Estado Analítico del Ejercicio del Presupuesto de Egresos
Clasificación por Objeto del Gasto (Capítulo y Concepto)
Del 1 de Enero al 31 de Diciembre de 2019</t>
  </si>
  <si>
    <t>COMISION MUNICIPAL DE CULTURA FISICA Y DEPORTE DE LEON GUANAJUATO
Estado Analítico del Ejercicio del Presupuesto de Egresos
Clasificación Económica (por Tipo de Gasto)
Del 1 de Enero al 31 de Diciembre de 2019</t>
  </si>
  <si>
    <t>Gobierno (Federal/Estatal/Municipal) de COMISION MUNICIPAL DE CULTUAR FISICA Y DEPORTE DE LEON GUANAJUATO
Estado Analítico del Ejercicio del Presupuesto de Egresos
Clasificación Administrativa
Del 1 de Enero al 31 de Diciembre de 2019</t>
  </si>
  <si>
    <t>COMISION MUNICIPAL DE CULTURA FISICA Y DEPORTE DE LEON GUANAJUATO
Estado Analítico del Ejercicio del Presupuesto de Egresos
Clasificación Funcional (Finalidad y Función)
Del 1 de Enero al 31 de Diciembre de 2019</t>
  </si>
  <si>
    <t>Sector Paraestatal del Gobierno (Federal/Estatal/Municipal) de COMISION MUNICIPAL DE CULTURA FISICA Y DEPORTE DE LEON GUANAJUATO
Estado Analítico del Ejercicio del Presupuesto de Egresos
Clasificación Administrativa
Del 1 de Enero al 31  de 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</si>
</sst>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[$$-80A]#,##0.00;\-[$$-80A]#,##0.00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7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4" fontId="2" fillId="0" borderId="1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>
      <protection locked="0"/>
    </xf>
    <xf numFmtId="0" fontId="6" fillId="2" borderId="13" xfId="9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Protection="1">
      <protection locked="0"/>
    </xf>
    <xf numFmtId="4" fontId="2" fillId="0" borderId="7" xfId="0" applyNumberFormat="1" applyFont="1" applyFill="1" applyBorder="1" applyProtection="1">
      <protection locked="0"/>
    </xf>
    <xf numFmtId="43" fontId="2" fillId="0" borderId="15" xfId="16" applyFont="1" applyBorder="1" applyProtection="1">
      <protection locked="0"/>
    </xf>
    <xf numFmtId="4" fontId="0" fillId="0" borderId="0" xfId="0" applyNumberFormat="1" applyProtection="1">
      <protection locked="0"/>
    </xf>
    <xf numFmtId="0" fontId="2" fillId="0" borderId="0" xfId="8" applyFont="1" applyAlignment="1" applyProtection="1">
      <alignment vertical="top"/>
    </xf>
    <xf numFmtId="4" fontId="6" fillId="0" borderId="5" xfId="0" applyNumberFormat="1" applyFont="1" applyFill="1" applyBorder="1" applyProtection="1">
      <protection locked="0"/>
    </xf>
    <xf numFmtId="165" fontId="0" fillId="0" borderId="0" xfId="0" applyNumberFormat="1" applyProtection="1"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Protection="1">
      <protection locked="0"/>
    </xf>
    <xf numFmtId="0" fontId="2" fillId="0" borderId="0" xfId="0" applyFont="1" applyFill="1" applyBorder="1" applyProtection="1">
      <protection locked="0"/>
    </xf>
    <xf numFmtId="4" fontId="6" fillId="0" borderId="1" xfId="0" applyNumberFormat="1" applyFont="1" applyFill="1" applyBorder="1" applyProtection="1">
      <protection locked="0"/>
    </xf>
    <xf numFmtId="4" fontId="6" fillId="0" borderId="2" xfId="0" applyNumberFormat="1" applyFont="1" applyFill="1" applyBorder="1" applyProtection="1">
      <protection locked="0"/>
    </xf>
    <xf numFmtId="4" fontId="6" fillId="0" borderId="13" xfId="0" applyNumberFormat="1" applyFont="1" applyFill="1" applyBorder="1" applyProtection="1">
      <protection locked="0"/>
    </xf>
    <xf numFmtId="4" fontId="6" fillId="0" borderId="15" xfId="0" applyNumberFormat="1" applyFont="1" applyFill="1" applyBorder="1" applyProtection="1">
      <protection locked="0"/>
    </xf>
    <xf numFmtId="4" fontId="6" fillId="0" borderId="3" xfId="0" applyNumberFormat="1" applyFont="1" applyFill="1" applyBorder="1" applyProtection="1">
      <protection locked="0"/>
    </xf>
    <xf numFmtId="4" fontId="6" fillId="0" borderId="4" xfId="0" applyNumberFormat="1" applyFont="1" applyFill="1" applyBorder="1" applyProtection="1">
      <protection locked="0"/>
    </xf>
    <xf numFmtId="4" fontId="6" fillId="0" borderId="0" xfId="0" applyNumberFormat="1" applyFont="1" applyFill="1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0" xfId="0" applyNumberFormat="1" applyBorder="1" applyProtection="1">
      <protection locked="0"/>
    </xf>
    <xf numFmtId="4" fontId="0" fillId="0" borderId="6" xfId="0" applyNumberForma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" xfId="16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505558</xdr:colOff>
      <xdr:row>78</xdr:row>
      <xdr:rowOff>1</xdr:rowOff>
    </xdr:from>
    <xdr:to>
      <xdr:col>7</xdr:col>
      <xdr:colOff>14094</xdr:colOff>
      <xdr:row>88</xdr:row>
      <xdr:rowOff>9976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596" y="12082097"/>
          <a:ext cx="8425402" cy="14753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</xdr:colOff>
      <xdr:row>18</xdr:row>
      <xdr:rowOff>85725</xdr:rowOff>
    </xdr:from>
    <xdr:to>
      <xdr:col>7</xdr:col>
      <xdr:colOff>853027</xdr:colOff>
      <xdr:row>28</xdr:row>
      <xdr:rowOff>132335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3314700"/>
          <a:ext cx="8425402" cy="14753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302054</xdr:colOff>
      <xdr:row>76</xdr:row>
      <xdr:rowOff>45051</xdr:rowOff>
    </xdr:from>
    <xdr:to>
      <xdr:col>8</xdr:col>
      <xdr:colOff>69231</xdr:colOff>
      <xdr:row>86</xdr:row>
      <xdr:rowOff>1732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2054" y="13553818"/>
          <a:ext cx="8442650" cy="13725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45</xdr:row>
      <xdr:rowOff>76200</xdr:rowOff>
    </xdr:from>
    <xdr:to>
      <xdr:col>7</xdr:col>
      <xdr:colOff>71977</xdr:colOff>
      <xdr:row>55</xdr:row>
      <xdr:rowOff>122810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3925" y="7305675"/>
          <a:ext cx="8425402" cy="1475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11" sqref="F11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71" t="s">
        <v>162</v>
      </c>
      <c r="B1" s="72"/>
      <c r="C1" s="72"/>
      <c r="D1" s="72"/>
      <c r="E1" s="72"/>
      <c r="F1" s="72"/>
      <c r="G1" s="72"/>
      <c r="H1" s="73"/>
    </row>
    <row r="2" spans="1:8" x14ac:dyDescent="0.2">
      <c r="A2" s="76" t="s">
        <v>54</v>
      </c>
      <c r="B2" s="77"/>
      <c r="C2" s="71" t="s">
        <v>60</v>
      </c>
      <c r="D2" s="72"/>
      <c r="E2" s="72"/>
      <c r="F2" s="72"/>
      <c r="G2" s="73"/>
      <c r="H2" s="74" t="s">
        <v>59</v>
      </c>
    </row>
    <row r="3" spans="1:8" ht="24.95" customHeight="1" x14ac:dyDescent="0.2">
      <c r="A3" s="78"/>
      <c r="B3" s="79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75"/>
    </row>
    <row r="4" spans="1:8" x14ac:dyDescent="0.2">
      <c r="A4" s="80"/>
      <c r="B4" s="81"/>
      <c r="C4" s="10">
        <v>1</v>
      </c>
      <c r="D4" s="10">
        <v>2</v>
      </c>
      <c r="E4" s="50" t="s">
        <v>126</v>
      </c>
      <c r="F4" s="10">
        <v>4</v>
      </c>
      <c r="G4" s="10">
        <v>5</v>
      </c>
      <c r="H4" s="50" t="s">
        <v>127</v>
      </c>
    </row>
    <row r="5" spans="1:8" x14ac:dyDescent="0.2">
      <c r="A5" s="47" t="s">
        <v>61</v>
      </c>
      <c r="B5" s="7"/>
      <c r="C5" s="63">
        <v>56841147.32</v>
      </c>
      <c r="D5" s="62">
        <f>SUM(D6:D12)</f>
        <v>-4145822.4799999995</v>
      </c>
      <c r="E5" s="63">
        <f>C5+D5</f>
        <v>52695324.840000004</v>
      </c>
      <c r="F5" s="65">
        <f>SUM(F6:F12)</f>
        <v>52312478.060000002</v>
      </c>
      <c r="G5" s="62">
        <f>SUM(G6:G12)</f>
        <v>52312478.060000002</v>
      </c>
      <c r="H5" s="63">
        <f>E5-F5</f>
        <v>382846.78000000119</v>
      </c>
    </row>
    <row r="6" spans="1:8" x14ac:dyDescent="0.2">
      <c r="A6" s="5"/>
      <c r="B6" s="11" t="s">
        <v>70</v>
      </c>
      <c r="C6" s="15">
        <v>16757953</v>
      </c>
      <c r="D6" s="48">
        <v>-1624180.57</v>
      </c>
      <c r="E6" s="15">
        <f t="shared" ref="E6:E49" si="0">C6+D6</f>
        <v>15133772.43</v>
      </c>
      <c r="F6" s="49">
        <v>15069268.84</v>
      </c>
      <c r="G6" s="48">
        <v>15069268.84</v>
      </c>
      <c r="H6" s="15">
        <f t="shared" ref="H6:H37" si="1">E6-F6</f>
        <v>64503.589999999851</v>
      </c>
    </row>
    <row r="7" spans="1:8" x14ac:dyDescent="0.2">
      <c r="A7" s="5"/>
      <c r="B7" s="11" t="s">
        <v>71</v>
      </c>
      <c r="C7" s="15">
        <v>16189046</v>
      </c>
      <c r="D7" s="48">
        <v>845769.36</v>
      </c>
      <c r="E7" s="15">
        <f t="shared" si="0"/>
        <v>17034815.359999999</v>
      </c>
      <c r="F7" s="49">
        <v>16867936.43</v>
      </c>
      <c r="G7" s="48">
        <f>+F7</f>
        <v>16867936.43</v>
      </c>
      <c r="H7" s="15">
        <f t="shared" si="1"/>
        <v>166878.9299999997</v>
      </c>
    </row>
    <row r="8" spans="1:8" x14ac:dyDescent="0.2">
      <c r="A8" s="5"/>
      <c r="B8" s="11" t="s">
        <v>72</v>
      </c>
      <c r="C8" s="15">
        <v>4148165</v>
      </c>
      <c r="D8" s="48">
        <v>-659169.06999999995</v>
      </c>
      <c r="E8" s="15">
        <f t="shared" si="0"/>
        <v>3488995.93</v>
      </c>
      <c r="F8" s="49">
        <v>3456426.72</v>
      </c>
      <c r="G8" s="48">
        <v>3456426.72</v>
      </c>
      <c r="H8" s="15">
        <f t="shared" si="1"/>
        <v>32569.209999999963</v>
      </c>
    </row>
    <row r="9" spans="1:8" x14ac:dyDescent="0.2">
      <c r="A9" s="5"/>
      <c r="B9" s="11" t="s">
        <v>35</v>
      </c>
      <c r="C9" s="15">
        <v>6425277</v>
      </c>
      <c r="D9" s="48">
        <v>-1292541.23</v>
      </c>
      <c r="E9" s="15">
        <f t="shared" si="0"/>
        <v>5132735.7699999996</v>
      </c>
      <c r="F9" s="49">
        <v>5095914.3499999996</v>
      </c>
      <c r="G9" s="48">
        <v>5095914.3499999996</v>
      </c>
      <c r="H9" s="15">
        <f t="shared" si="1"/>
        <v>36821.419999999925</v>
      </c>
    </row>
    <row r="10" spans="1:8" x14ac:dyDescent="0.2">
      <c r="A10" s="5"/>
      <c r="B10" s="11" t="s">
        <v>73</v>
      </c>
      <c r="C10" s="15">
        <v>12731266.32</v>
      </c>
      <c r="D10" s="48">
        <v>-1203220.97</v>
      </c>
      <c r="E10" s="15">
        <f t="shared" si="0"/>
        <v>11528045.35</v>
      </c>
      <c r="F10" s="49">
        <v>11446131.720000001</v>
      </c>
      <c r="G10" s="48">
        <v>11446131.720000001</v>
      </c>
      <c r="H10" s="15">
        <f t="shared" si="1"/>
        <v>81913.629999998957</v>
      </c>
    </row>
    <row r="11" spans="1:8" x14ac:dyDescent="0.2">
      <c r="A11" s="5"/>
      <c r="B11" s="11" t="s">
        <v>36</v>
      </c>
      <c r="C11" s="15"/>
      <c r="D11" s="48"/>
      <c r="E11" s="15">
        <f t="shared" si="0"/>
        <v>0</v>
      </c>
      <c r="F11" s="49"/>
      <c r="G11" s="48"/>
      <c r="H11" s="15">
        <f t="shared" si="1"/>
        <v>0</v>
      </c>
    </row>
    <row r="12" spans="1:8" x14ac:dyDescent="0.2">
      <c r="A12" s="5"/>
      <c r="B12" s="11" t="s">
        <v>74</v>
      </c>
      <c r="C12" s="15">
        <v>589440</v>
      </c>
      <c r="D12" s="48">
        <v>-212480</v>
      </c>
      <c r="E12" s="15">
        <f t="shared" si="0"/>
        <v>376960</v>
      </c>
      <c r="F12" s="49">
        <v>376800</v>
      </c>
      <c r="G12" s="48">
        <v>376800</v>
      </c>
      <c r="H12" s="15">
        <f t="shared" si="1"/>
        <v>160</v>
      </c>
    </row>
    <row r="13" spans="1:8" x14ac:dyDescent="0.2">
      <c r="A13" s="47" t="s">
        <v>62</v>
      </c>
      <c r="B13" s="7"/>
      <c r="C13" s="64">
        <v>5678830.0599999996</v>
      </c>
      <c r="D13" s="61">
        <f>SUM(D14:D22)</f>
        <v>4718463.0599999996</v>
      </c>
      <c r="E13" s="64">
        <f t="shared" si="0"/>
        <v>10397293.119999999</v>
      </c>
      <c r="F13" s="66">
        <f>SUM(F14:F22)</f>
        <v>9255048.8200000003</v>
      </c>
      <c r="G13" s="61">
        <f>SUM(G14:G22)</f>
        <v>9212305.6100000013</v>
      </c>
      <c r="H13" s="64">
        <f t="shared" si="1"/>
        <v>1142244.2999999989</v>
      </c>
    </row>
    <row r="14" spans="1:8" x14ac:dyDescent="0.2">
      <c r="A14" s="5"/>
      <c r="B14" s="11" t="s">
        <v>75</v>
      </c>
      <c r="C14" s="15">
        <v>667424.06000000006</v>
      </c>
      <c r="D14" s="48">
        <v>-80474.460000000006</v>
      </c>
      <c r="E14" s="15">
        <f t="shared" si="0"/>
        <v>586949.60000000009</v>
      </c>
      <c r="F14" s="49">
        <v>471931.53</v>
      </c>
      <c r="G14" s="48">
        <v>465530.21</v>
      </c>
      <c r="H14" s="15">
        <f t="shared" si="1"/>
        <v>115018.07000000007</v>
      </c>
    </row>
    <row r="15" spans="1:8" x14ac:dyDescent="0.2">
      <c r="A15" s="5"/>
      <c r="B15" s="11" t="s">
        <v>76</v>
      </c>
      <c r="C15" s="15">
        <v>91550</v>
      </c>
      <c r="D15" s="48">
        <v>76324.05</v>
      </c>
      <c r="E15" s="15">
        <f t="shared" si="0"/>
        <v>167874.05</v>
      </c>
      <c r="F15" s="49">
        <v>146912.16</v>
      </c>
      <c r="G15" s="48">
        <v>146655.41</v>
      </c>
      <c r="H15" s="15">
        <f t="shared" si="1"/>
        <v>20961.889999999985</v>
      </c>
    </row>
    <row r="16" spans="1:8" x14ac:dyDescent="0.2">
      <c r="A16" s="5"/>
      <c r="B16" s="11" t="s">
        <v>77</v>
      </c>
      <c r="C16" s="15"/>
      <c r="D16" s="48"/>
      <c r="E16" s="15">
        <f t="shared" si="0"/>
        <v>0</v>
      </c>
      <c r="F16" s="49"/>
      <c r="G16" s="48"/>
      <c r="H16" s="15">
        <f t="shared" si="1"/>
        <v>0</v>
      </c>
    </row>
    <row r="17" spans="1:8" x14ac:dyDescent="0.2">
      <c r="A17" s="5"/>
      <c r="B17" s="11" t="s">
        <v>78</v>
      </c>
      <c r="C17" s="15">
        <v>1040379</v>
      </c>
      <c r="D17" s="48">
        <v>958093.97</v>
      </c>
      <c r="E17" s="15">
        <f t="shared" si="0"/>
        <v>1998472.97</v>
      </c>
      <c r="F17" s="49">
        <v>1579622.68</v>
      </c>
      <c r="G17" s="48">
        <v>1565909.77</v>
      </c>
      <c r="H17" s="15">
        <f t="shared" si="1"/>
        <v>418850.29000000004</v>
      </c>
    </row>
    <row r="18" spans="1:8" x14ac:dyDescent="0.2">
      <c r="A18" s="5"/>
      <c r="B18" s="11" t="s">
        <v>79</v>
      </c>
      <c r="C18" s="15">
        <v>1358050</v>
      </c>
      <c r="D18" s="48">
        <v>-136710.54</v>
      </c>
      <c r="E18" s="15">
        <f t="shared" si="0"/>
        <v>1221339.46</v>
      </c>
      <c r="F18" s="49">
        <v>1108339.7</v>
      </c>
      <c r="G18" s="48">
        <v>1108252.7</v>
      </c>
      <c r="H18" s="15">
        <f t="shared" si="1"/>
        <v>112999.76000000001</v>
      </c>
    </row>
    <row r="19" spans="1:8" x14ac:dyDescent="0.2">
      <c r="A19" s="5"/>
      <c r="B19" s="11" t="s">
        <v>80</v>
      </c>
      <c r="C19" s="15">
        <v>620011</v>
      </c>
      <c r="D19" s="48">
        <v>-91681.59</v>
      </c>
      <c r="E19" s="15">
        <f t="shared" si="0"/>
        <v>528329.41</v>
      </c>
      <c r="F19" s="49">
        <v>441694.08</v>
      </c>
      <c r="G19" s="48">
        <v>440058.57</v>
      </c>
      <c r="H19" s="15">
        <f t="shared" si="1"/>
        <v>86635.330000000016</v>
      </c>
    </row>
    <row r="20" spans="1:8" x14ac:dyDescent="0.2">
      <c r="A20" s="5"/>
      <c r="B20" s="11" t="s">
        <v>81</v>
      </c>
      <c r="C20" s="15">
        <v>1439882</v>
      </c>
      <c r="D20" s="48">
        <v>3893150.45</v>
      </c>
      <c r="E20" s="15">
        <f t="shared" si="0"/>
        <v>5333032.45</v>
      </c>
      <c r="F20" s="49">
        <v>5040767.1900000004</v>
      </c>
      <c r="G20" s="48">
        <v>5028619.07</v>
      </c>
      <c r="H20" s="15">
        <f t="shared" si="1"/>
        <v>292265.25999999978</v>
      </c>
    </row>
    <row r="21" spans="1:8" x14ac:dyDescent="0.2">
      <c r="A21" s="5"/>
      <c r="B21" s="11" t="s">
        <v>82</v>
      </c>
      <c r="C21" s="15"/>
      <c r="D21" s="48"/>
      <c r="E21" s="15">
        <f t="shared" si="0"/>
        <v>0</v>
      </c>
      <c r="F21" s="49"/>
      <c r="G21" s="48"/>
      <c r="H21" s="15">
        <f t="shared" si="1"/>
        <v>0</v>
      </c>
    </row>
    <row r="22" spans="1:8" x14ac:dyDescent="0.2">
      <c r="A22" s="5"/>
      <c r="B22" s="11" t="s">
        <v>83</v>
      </c>
      <c r="C22" s="15">
        <v>461534</v>
      </c>
      <c r="D22" s="48">
        <v>99761.18</v>
      </c>
      <c r="E22" s="15">
        <f t="shared" si="0"/>
        <v>561295.17999999993</v>
      </c>
      <c r="F22" s="49">
        <v>465781.48</v>
      </c>
      <c r="G22" s="48">
        <v>457279.88</v>
      </c>
      <c r="H22" s="15">
        <f t="shared" si="1"/>
        <v>95513.699999999953</v>
      </c>
    </row>
    <row r="23" spans="1:8" x14ac:dyDescent="0.2">
      <c r="A23" s="47" t="s">
        <v>63</v>
      </c>
      <c r="B23" s="7"/>
      <c r="C23" s="64">
        <v>18089199.620000001</v>
      </c>
      <c r="D23" s="61">
        <f>SUM(D24:D32)</f>
        <v>1591992.96</v>
      </c>
      <c r="E23" s="64">
        <f t="shared" si="0"/>
        <v>19681192.580000002</v>
      </c>
      <c r="F23" s="66">
        <f>SUM(F24:F32)</f>
        <v>18678016.350000001</v>
      </c>
      <c r="G23" s="61">
        <f>SUM(G24:G32)</f>
        <v>18269276.440000001</v>
      </c>
      <c r="H23" s="64">
        <f t="shared" si="1"/>
        <v>1003176.2300000004</v>
      </c>
    </row>
    <row r="24" spans="1:8" x14ac:dyDescent="0.2">
      <c r="A24" s="5"/>
      <c r="B24" s="11" t="s">
        <v>84</v>
      </c>
      <c r="C24" s="15">
        <v>9034620</v>
      </c>
      <c r="D24" s="48">
        <v>-1388829.67</v>
      </c>
      <c r="E24" s="15">
        <f t="shared" si="0"/>
        <v>7645790.3300000001</v>
      </c>
      <c r="F24" s="49">
        <v>7420869.7199999997</v>
      </c>
      <c r="G24" s="48">
        <v>7196734.1900000004</v>
      </c>
      <c r="H24" s="15">
        <f t="shared" si="1"/>
        <v>224920.61000000034</v>
      </c>
    </row>
    <row r="25" spans="1:8" x14ac:dyDescent="0.2">
      <c r="A25" s="5"/>
      <c r="B25" s="11" t="s">
        <v>85</v>
      </c>
      <c r="C25" s="15">
        <v>346422.08</v>
      </c>
      <c r="D25" s="48">
        <v>733201.83</v>
      </c>
      <c r="E25" s="15">
        <f t="shared" si="0"/>
        <v>1079623.9099999999</v>
      </c>
      <c r="F25" s="49">
        <v>956152.78</v>
      </c>
      <c r="G25" s="48">
        <v>956152.78</v>
      </c>
      <c r="H25" s="15">
        <f t="shared" si="1"/>
        <v>123471.12999999989</v>
      </c>
    </row>
    <row r="26" spans="1:8" x14ac:dyDescent="0.2">
      <c r="A26" s="5"/>
      <c r="B26" s="11" t="s">
        <v>86</v>
      </c>
      <c r="C26" s="15">
        <v>4641192</v>
      </c>
      <c r="D26" s="48">
        <v>420105.03</v>
      </c>
      <c r="E26" s="15">
        <f t="shared" si="0"/>
        <v>5061297.03</v>
      </c>
      <c r="F26" s="49">
        <v>4924135.43</v>
      </c>
      <c r="G26" s="48">
        <v>4903252.24</v>
      </c>
      <c r="H26" s="15">
        <f t="shared" si="1"/>
        <v>137161.60000000056</v>
      </c>
    </row>
    <row r="27" spans="1:8" x14ac:dyDescent="0.2">
      <c r="A27" s="5"/>
      <c r="B27" s="11" t="s">
        <v>87</v>
      </c>
      <c r="C27" s="15">
        <v>576176</v>
      </c>
      <c r="D27" s="48">
        <v>15252.08</v>
      </c>
      <c r="E27" s="15">
        <f t="shared" si="0"/>
        <v>591428.07999999996</v>
      </c>
      <c r="F27" s="49">
        <v>547136.25</v>
      </c>
      <c r="G27" s="48">
        <v>520168.67</v>
      </c>
      <c r="H27" s="15">
        <f t="shared" si="1"/>
        <v>44291.829999999958</v>
      </c>
    </row>
    <row r="28" spans="1:8" x14ac:dyDescent="0.2">
      <c r="A28" s="5"/>
      <c r="B28" s="11" t="s">
        <v>88</v>
      </c>
      <c r="C28" s="15">
        <v>589878</v>
      </c>
      <c r="D28" s="48">
        <v>909960.77</v>
      </c>
      <c r="E28" s="15">
        <f t="shared" si="0"/>
        <v>1499838.77</v>
      </c>
      <c r="F28" s="49">
        <v>1196906.69</v>
      </c>
      <c r="G28" s="48">
        <v>1109799.68</v>
      </c>
      <c r="H28" s="15">
        <f t="shared" si="1"/>
        <v>302932.08000000007</v>
      </c>
    </row>
    <row r="29" spans="1:8" x14ac:dyDescent="0.2">
      <c r="A29" s="5"/>
      <c r="B29" s="11" t="s">
        <v>89</v>
      </c>
      <c r="C29" s="15">
        <v>1315840.3999999999</v>
      </c>
      <c r="D29" s="48">
        <v>825586.86</v>
      </c>
      <c r="E29" s="15">
        <f t="shared" si="0"/>
        <v>2141427.2599999998</v>
      </c>
      <c r="F29" s="49">
        <v>2077331.27</v>
      </c>
      <c r="G29" s="48">
        <v>2036228.54</v>
      </c>
      <c r="H29" s="15">
        <f t="shared" si="1"/>
        <v>64095.989999999758</v>
      </c>
    </row>
    <row r="30" spans="1:8" x14ac:dyDescent="0.2">
      <c r="A30" s="5"/>
      <c r="B30" s="11" t="s">
        <v>90</v>
      </c>
      <c r="C30" s="15">
        <v>411309</v>
      </c>
      <c r="D30" s="48">
        <v>69.53</v>
      </c>
      <c r="E30" s="15">
        <f t="shared" si="0"/>
        <v>411378.53</v>
      </c>
      <c r="F30" s="49">
        <v>338398.89</v>
      </c>
      <c r="G30" s="48">
        <v>334520.27</v>
      </c>
      <c r="H30" s="15">
        <f t="shared" si="1"/>
        <v>72979.640000000014</v>
      </c>
    </row>
    <row r="31" spans="1:8" x14ac:dyDescent="0.2">
      <c r="A31" s="5"/>
      <c r="B31" s="11" t="s">
        <v>91</v>
      </c>
      <c r="C31" s="15">
        <v>189400</v>
      </c>
      <c r="D31" s="48">
        <v>24605.93</v>
      </c>
      <c r="E31" s="15">
        <f t="shared" si="0"/>
        <v>214005.93</v>
      </c>
      <c r="F31" s="49">
        <v>204964.8</v>
      </c>
      <c r="G31" s="48">
        <v>200814.55</v>
      </c>
      <c r="H31" s="15">
        <f t="shared" si="1"/>
        <v>9041.1300000000047</v>
      </c>
    </row>
    <row r="32" spans="1:8" x14ac:dyDescent="0.2">
      <c r="A32" s="5"/>
      <c r="B32" s="11" t="s">
        <v>19</v>
      </c>
      <c r="C32" s="15">
        <v>984362.14</v>
      </c>
      <c r="D32" s="48">
        <v>52040.6</v>
      </c>
      <c r="E32" s="15">
        <f t="shared" si="0"/>
        <v>1036402.74</v>
      </c>
      <c r="F32" s="49">
        <v>1012120.52</v>
      </c>
      <c r="G32" s="48">
        <v>1011605.52</v>
      </c>
      <c r="H32" s="15">
        <f t="shared" si="1"/>
        <v>24282.219999999972</v>
      </c>
    </row>
    <row r="33" spans="1:8" x14ac:dyDescent="0.2">
      <c r="A33" s="47" t="s">
        <v>64</v>
      </c>
      <c r="B33" s="7"/>
      <c r="C33" s="64">
        <v>420000</v>
      </c>
      <c r="D33" s="61">
        <f>SUM(D37)</f>
        <v>17057171.68</v>
      </c>
      <c r="E33" s="64">
        <f t="shared" si="0"/>
        <v>17477171.68</v>
      </c>
      <c r="F33" s="66">
        <f>SUM(F34:F42)</f>
        <v>17448864.760000002</v>
      </c>
      <c r="G33" s="61">
        <f>SUM(G34:G42)</f>
        <v>17448364.760000002</v>
      </c>
      <c r="H33" s="64">
        <f t="shared" si="1"/>
        <v>28306.919999998063</v>
      </c>
    </row>
    <row r="34" spans="1:8" x14ac:dyDescent="0.2">
      <c r="A34" s="5"/>
      <c r="B34" s="11" t="s">
        <v>92</v>
      </c>
      <c r="C34" s="15"/>
      <c r="D34" s="48"/>
      <c r="E34" s="15"/>
      <c r="F34" s="49"/>
      <c r="G34" s="48"/>
      <c r="H34" s="15">
        <f t="shared" si="1"/>
        <v>0</v>
      </c>
    </row>
    <row r="35" spans="1:8" x14ac:dyDescent="0.2">
      <c r="A35" s="5"/>
      <c r="B35" s="11" t="s">
        <v>93</v>
      </c>
      <c r="C35" s="15"/>
      <c r="D35" s="48"/>
      <c r="E35" s="15"/>
      <c r="F35" s="49"/>
      <c r="G35" s="48"/>
      <c r="H35" s="15">
        <f t="shared" si="1"/>
        <v>0</v>
      </c>
    </row>
    <row r="36" spans="1:8" x14ac:dyDescent="0.2">
      <c r="A36" s="5"/>
      <c r="B36" s="11" t="s">
        <v>94</v>
      </c>
      <c r="C36" s="15"/>
      <c r="D36" s="48"/>
      <c r="E36" s="15"/>
      <c r="F36" s="49"/>
      <c r="G36" s="48"/>
      <c r="H36" s="15">
        <f t="shared" si="1"/>
        <v>0</v>
      </c>
    </row>
    <row r="37" spans="1:8" x14ac:dyDescent="0.2">
      <c r="A37" s="5"/>
      <c r="B37" s="11" t="s">
        <v>95</v>
      </c>
      <c r="C37" s="15">
        <v>420000</v>
      </c>
      <c r="D37" s="48">
        <v>17057171.68</v>
      </c>
      <c r="E37" s="15">
        <f t="shared" si="0"/>
        <v>17477171.68</v>
      </c>
      <c r="F37" s="49">
        <v>17448864.760000002</v>
      </c>
      <c r="G37" s="48">
        <v>17448364.760000002</v>
      </c>
      <c r="H37" s="15">
        <f t="shared" si="1"/>
        <v>28306.919999998063</v>
      </c>
    </row>
    <row r="38" spans="1:8" x14ac:dyDescent="0.2">
      <c r="A38" s="5"/>
      <c r="B38" s="11" t="s">
        <v>41</v>
      </c>
      <c r="C38" s="15"/>
      <c r="D38" s="48"/>
      <c r="E38" s="15"/>
      <c r="F38" s="49"/>
      <c r="G38" s="48"/>
      <c r="H38" s="15"/>
    </row>
    <row r="39" spans="1:8" x14ac:dyDescent="0.2">
      <c r="A39" s="5"/>
      <c r="B39" s="11" t="s">
        <v>96</v>
      </c>
      <c r="C39" s="15"/>
      <c r="D39" s="48"/>
      <c r="E39" s="15"/>
      <c r="F39" s="49"/>
      <c r="G39" s="48"/>
      <c r="H39" s="15"/>
    </row>
    <row r="40" spans="1:8" x14ac:dyDescent="0.2">
      <c r="A40" s="5"/>
      <c r="B40" s="11" t="s">
        <v>97</v>
      </c>
      <c r="C40" s="15"/>
      <c r="D40" s="48"/>
      <c r="E40" s="15"/>
      <c r="F40" s="49"/>
      <c r="G40" s="48"/>
      <c r="H40" s="15"/>
    </row>
    <row r="41" spans="1:8" x14ac:dyDescent="0.2">
      <c r="A41" s="5"/>
      <c r="B41" s="11" t="s">
        <v>37</v>
      </c>
      <c r="C41" s="15"/>
      <c r="D41" s="48"/>
      <c r="E41" s="15"/>
      <c r="F41" s="49"/>
      <c r="G41" s="48"/>
      <c r="H41" s="15"/>
    </row>
    <row r="42" spans="1:8" x14ac:dyDescent="0.2">
      <c r="A42" s="5"/>
      <c r="B42" s="11" t="s">
        <v>98</v>
      </c>
      <c r="C42" s="15"/>
      <c r="D42" s="48"/>
      <c r="E42" s="15"/>
      <c r="F42" s="49"/>
      <c r="G42" s="48"/>
      <c r="H42" s="15"/>
    </row>
    <row r="43" spans="1:8" x14ac:dyDescent="0.2">
      <c r="A43" s="47" t="s">
        <v>65</v>
      </c>
      <c r="B43" s="7"/>
      <c r="C43" s="64">
        <v>212002</v>
      </c>
      <c r="D43" s="61">
        <f>SUM(D44:D49)</f>
        <v>10137393.18</v>
      </c>
      <c r="E43" s="64">
        <f t="shared" si="0"/>
        <v>10349395.18</v>
      </c>
      <c r="F43" s="66">
        <f>SUM(F44:F51)</f>
        <v>10312863.1</v>
      </c>
      <c r="G43" s="61">
        <f>SUM(G44:G49)</f>
        <v>10305563.09</v>
      </c>
      <c r="H43" s="64">
        <f>+E43-F43</f>
        <v>36532.080000000075</v>
      </c>
    </row>
    <row r="44" spans="1:8" x14ac:dyDescent="0.2">
      <c r="A44" s="5"/>
      <c r="B44" s="11" t="s">
        <v>99</v>
      </c>
      <c r="C44" s="15">
        <v>92000</v>
      </c>
      <c r="D44" s="48">
        <v>118762.31</v>
      </c>
      <c r="E44" s="15">
        <f t="shared" si="0"/>
        <v>210762.31</v>
      </c>
      <c r="F44" s="49">
        <v>210761.31</v>
      </c>
      <c r="G44" s="48">
        <v>210761.31</v>
      </c>
      <c r="H44" s="15">
        <f t="shared" ref="H44:H49" si="2">+E44-F44</f>
        <v>1</v>
      </c>
    </row>
    <row r="45" spans="1:8" x14ac:dyDescent="0.2">
      <c r="A45" s="5"/>
      <c r="B45" s="11" t="s">
        <v>100</v>
      </c>
      <c r="C45" s="15">
        <v>8000</v>
      </c>
      <c r="D45" s="48">
        <v>1605280.12</v>
      </c>
      <c r="E45" s="15">
        <f t="shared" si="0"/>
        <v>1613280.12</v>
      </c>
      <c r="F45" s="49">
        <v>1610980.12</v>
      </c>
      <c r="G45" s="48">
        <v>1610980.12</v>
      </c>
      <c r="H45" s="15">
        <f t="shared" si="2"/>
        <v>2300</v>
      </c>
    </row>
    <row r="46" spans="1:8" x14ac:dyDescent="0.2">
      <c r="A46" s="5"/>
      <c r="B46" s="11" t="s">
        <v>101</v>
      </c>
      <c r="C46" s="15">
        <v>0</v>
      </c>
      <c r="D46" s="48">
        <v>5990</v>
      </c>
      <c r="E46" s="15">
        <f t="shared" si="0"/>
        <v>5990</v>
      </c>
      <c r="F46" s="49">
        <v>5990</v>
      </c>
      <c r="G46" s="48">
        <v>5990</v>
      </c>
      <c r="H46" s="15"/>
    </row>
    <row r="47" spans="1:8" x14ac:dyDescent="0.2">
      <c r="A47" s="5"/>
      <c r="B47" s="11" t="s">
        <v>102</v>
      </c>
      <c r="C47" s="15"/>
      <c r="D47" s="48">
        <v>37000.01</v>
      </c>
      <c r="E47" s="15">
        <v>37000.01</v>
      </c>
      <c r="F47" s="49">
        <v>37000.01</v>
      </c>
      <c r="G47" s="48">
        <v>37000.01</v>
      </c>
      <c r="H47" s="15">
        <f t="shared" si="2"/>
        <v>0</v>
      </c>
    </row>
    <row r="48" spans="1:8" x14ac:dyDescent="0.2">
      <c r="A48" s="5"/>
      <c r="B48" s="11" t="s">
        <v>103</v>
      </c>
      <c r="C48" s="15"/>
      <c r="D48" s="48"/>
      <c r="E48" s="15"/>
      <c r="F48" s="49"/>
      <c r="G48" s="48"/>
      <c r="H48" s="15"/>
    </row>
    <row r="49" spans="1:8" x14ac:dyDescent="0.2">
      <c r="A49" s="5"/>
      <c r="B49" s="11" t="s">
        <v>104</v>
      </c>
      <c r="C49" s="15">
        <v>112002</v>
      </c>
      <c r="D49" s="48">
        <v>8370360.7400000002</v>
      </c>
      <c r="E49" s="15">
        <f t="shared" si="0"/>
        <v>8482362.7400000002</v>
      </c>
      <c r="F49" s="49">
        <v>8448131.6600000001</v>
      </c>
      <c r="G49" s="48">
        <v>8440831.6500000004</v>
      </c>
      <c r="H49" s="15">
        <f t="shared" si="2"/>
        <v>34231.080000000075</v>
      </c>
    </row>
    <row r="50" spans="1:8" x14ac:dyDescent="0.2">
      <c r="A50" s="5"/>
      <c r="B50" s="11" t="s">
        <v>105</v>
      </c>
      <c r="C50" s="15"/>
      <c r="D50" s="48"/>
      <c r="E50" s="15"/>
      <c r="F50" s="49"/>
      <c r="G50" s="48"/>
      <c r="H50" s="15"/>
    </row>
    <row r="51" spans="1:8" x14ac:dyDescent="0.2">
      <c r="A51" s="5"/>
      <c r="B51" s="11" t="s">
        <v>106</v>
      </c>
      <c r="C51" s="15"/>
      <c r="D51" s="48"/>
      <c r="E51" s="15"/>
      <c r="F51" s="49"/>
      <c r="G51" s="48"/>
      <c r="H51" s="15"/>
    </row>
    <row r="52" spans="1:8" x14ac:dyDescent="0.2">
      <c r="A52" s="5"/>
      <c r="B52" s="11" t="s">
        <v>107</v>
      </c>
      <c r="C52" s="15"/>
      <c r="D52" s="48"/>
      <c r="E52" s="15"/>
      <c r="F52" s="49"/>
      <c r="G52" s="48"/>
      <c r="H52" s="15"/>
    </row>
    <row r="53" spans="1:8" x14ac:dyDescent="0.2">
      <c r="A53" s="47" t="s">
        <v>66</v>
      </c>
      <c r="B53" s="7"/>
      <c r="C53" s="15"/>
      <c r="D53" s="48"/>
      <c r="E53" s="15"/>
      <c r="F53" s="49"/>
      <c r="G53" s="48"/>
      <c r="H53" s="15"/>
    </row>
    <row r="54" spans="1:8" x14ac:dyDescent="0.2">
      <c r="A54" s="5"/>
      <c r="B54" s="11" t="s">
        <v>108</v>
      </c>
      <c r="C54" s="15"/>
      <c r="D54" s="48"/>
      <c r="E54" s="15"/>
      <c r="F54" s="49"/>
      <c r="G54" s="48"/>
      <c r="H54" s="15"/>
    </row>
    <row r="55" spans="1:8" x14ac:dyDescent="0.2">
      <c r="A55" s="5"/>
      <c r="B55" s="11" t="s">
        <v>109</v>
      </c>
      <c r="C55" s="15"/>
      <c r="D55" s="48"/>
      <c r="E55" s="15"/>
      <c r="F55" s="49"/>
      <c r="G55" s="48"/>
      <c r="H55" s="15"/>
    </row>
    <row r="56" spans="1:8" x14ac:dyDescent="0.2">
      <c r="A56" s="5"/>
      <c r="B56" s="11" t="s">
        <v>110</v>
      </c>
      <c r="C56" s="15"/>
      <c r="D56" s="48"/>
      <c r="E56" s="15"/>
      <c r="F56" s="49"/>
      <c r="G56" s="48"/>
      <c r="H56" s="15"/>
    </row>
    <row r="57" spans="1:8" x14ac:dyDescent="0.2">
      <c r="A57" s="47" t="s">
        <v>67</v>
      </c>
      <c r="B57" s="7"/>
      <c r="C57" s="15"/>
      <c r="D57" s="48"/>
      <c r="E57" s="15"/>
      <c r="F57" s="49"/>
      <c r="G57" s="48"/>
      <c r="H57" s="15"/>
    </row>
    <row r="58" spans="1:8" x14ac:dyDescent="0.2">
      <c r="A58" s="5"/>
      <c r="B58" s="11" t="s">
        <v>111</v>
      </c>
      <c r="C58" s="15"/>
      <c r="D58" s="48"/>
      <c r="E58" s="15"/>
      <c r="F58" s="49"/>
      <c r="G58" s="48"/>
      <c r="H58" s="15"/>
    </row>
    <row r="59" spans="1:8" x14ac:dyDescent="0.2">
      <c r="A59" s="5"/>
      <c r="B59" s="11" t="s">
        <v>112</v>
      </c>
      <c r="C59" s="15"/>
      <c r="D59" s="48"/>
      <c r="E59" s="15"/>
      <c r="F59" s="49"/>
      <c r="G59" s="48"/>
      <c r="H59" s="15"/>
    </row>
    <row r="60" spans="1:8" x14ac:dyDescent="0.2">
      <c r="A60" s="5"/>
      <c r="B60" s="11" t="s">
        <v>113</v>
      </c>
      <c r="C60" s="15"/>
      <c r="D60" s="48"/>
      <c r="E60" s="15"/>
      <c r="F60" s="49"/>
      <c r="G60" s="48"/>
      <c r="H60" s="15"/>
    </row>
    <row r="61" spans="1:8" x14ac:dyDescent="0.2">
      <c r="A61" s="5"/>
      <c r="B61" s="11" t="s">
        <v>114</v>
      </c>
      <c r="C61" s="15"/>
      <c r="D61" s="48"/>
      <c r="E61" s="15"/>
      <c r="F61" s="49"/>
      <c r="G61" s="48"/>
      <c r="H61" s="15"/>
    </row>
    <row r="62" spans="1:8" x14ac:dyDescent="0.2">
      <c r="A62" s="5"/>
      <c r="B62" s="11" t="s">
        <v>115</v>
      </c>
      <c r="C62" s="15"/>
      <c r="D62" s="48"/>
      <c r="E62" s="15"/>
      <c r="F62" s="49"/>
      <c r="G62" s="48"/>
      <c r="H62" s="15"/>
    </row>
    <row r="63" spans="1:8" x14ac:dyDescent="0.2">
      <c r="A63" s="5"/>
      <c r="B63" s="11" t="s">
        <v>116</v>
      </c>
      <c r="C63" s="15"/>
      <c r="D63" s="48"/>
      <c r="E63" s="15"/>
      <c r="F63" s="49"/>
      <c r="G63" s="48"/>
      <c r="H63" s="15"/>
    </row>
    <row r="64" spans="1:8" x14ac:dyDescent="0.2">
      <c r="A64" s="5"/>
      <c r="B64" s="11" t="s">
        <v>117</v>
      </c>
      <c r="C64" s="15"/>
      <c r="D64" s="48"/>
      <c r="E64" s="15"/>
      <c r="F64" s="49"/>
      <c r="G64" s="48"/>
      <c r="H64" s="15"/>
    </row>
    <row r="65" spans="1:8" x14ac:dyDescent="0.2">
      <c r="A65" s="47" t="s">
        <v>68</v>
      </c>
      <c r="B65" s="7"/>
      <c r="C65" s="15"/>
      <c r="D65" s="48"/>
      <c r="E65" s="15"/>
      <c r="F65" s="49"/>
      <c r="G65" s="48"/>
      <c r="H65" s="15"/>
    </row>
    <row r="66" spans="1:8" x14ac:dyDescent="0.2">
      <c r="A66" s="5"/>
      <c r="B66" s="11" t="s">
        <v>38</v>
      </c>
      <c r="C66" s="15"/>
      <c r="D66" s="48"/>
      <c r="E66" s="15"/>
      <c r="F66" s="49"/>
      <c r="G66" s="48"/>
      <c r="H66" s="15"/>
    </row>
    <row r="67" spans="1:8" x14ac:dyDescent="0.2">
      <c r="A67" s="5"/>
      <c r="B67" s="11" t="s">
        <v>39</v>
      </c>
      <c r="C67" s="15"/>
      <c r="D67" s="48"/>
      <c r="E67" s="15"/>
      <c r="F67" s="49"/>
      <c r="G67" s="48"/>
      <c r="H67" s="15"/>
    </row>
    <row r="68" spans="1:8" x14ac:dyDescent="0.2">
      <c r="A68" s="5"/>
      <c r="B68" s="11" t="s">
        <v>40</v>
      </c>
      <c r="C68" s="15"/>
      <c r="D68" s="48"/>
      <c r="E68" s="15"/>
      <c r="F68" s="49"/>
      <c r="G68" s="48"/>
      <c r="H68" s="15"/>
    </row>
    <row r="69" spans="1:8" x14ac:dyDescent="0.2">
      <c r="A69" s="47" t="s">
        <v>69</v>
      </c>
      <c r="B69" s="7"/>
      <c r="C69" s="15"/>
      <c r="D69" s="48"/>
      <c r="E69" s="15"/>
      <c r="F69" s="49"/>
      <c r="G69" s="48"/>
      <c r="H69" s="15"/>
    </row>
    <row r="70" spans="1:8" x14ac:dyDescent="0.2">
      <c r="A70" s="5"/>
      <c r="B70" s="11" t="s">
        <v>118</v>
      </c>
      <c r="C70" s="15"/>
      <c r="D70" s="48"/>
      <c r="E70" s="15"/>
      <c r="F70" s="49"/>
      <c r="G70" s="48"/>
      <c r="H70" s="15"/>
    </row>
    <row r="71" spans="1:8" x14ac:dyDescent="0.2">
      <c r="A71" s="5"/>
      <c r="B71" s="11" t="s">
        <v>119</v>
      </c>
      <c r="C71" s="15"/>
      <c r="D71" s="48"/>
      <c r="E71" s="15"/>
      <c r="F71" s="49"/>
      <c r="G71" s="48"/>
      <c r="H71" s="15"/>
    </row>
    <row r="72" spans="1:8" x14ac:dyDescent="0.2">
      <c r="A72" s="5"/>
      <c r="B72" s="11" t="s">
        <v>120</v>
      </c>
      <c r="C72" s="15"/>
      <c r="D72" s="48"/>
      <c r="E72" s="15"/>
      <c r="F72" s="49"/>
      <c r="G72" s="48"/>
      <c r="H72" s="15"/>
    </row>
    <row r="73" spans="1:8" x14ac:dyDescent="0.2">
      <c r="A73" s="5"/>
      <c r="B73" s="11" t="s">
        <v>121</v>
      </c>
      <c r="C73" s="15"/>
      <c r="D73" s="48"/>
      <c r="E73" s="15"/>
      <c r="F73" s="49"/>
      <c r="G73" s="48"/>
      <c r="H73" s="15"/>
    </row>
    <row r="74" spans="1:8" x14ac:dyDescent="0.2">
      <c r="A74" s="5"/>
      <c r="B74" s="11" t="s">
        <v>122</v>
      </c>
      <c r="C74" s="15"/>
      <c r="D74" s="48"/>
      <c r="E74" s="15"/>
      <c r="F74" s="49"/>
      <c r="G74" s="48"/>
      <c r="H74" s="15"/>
    </row>
    <row r="75" spans="1:8" x14ac:dyDescent="0.2">
      <c r="A75" s="5"/>
      <c r="B75" s="11" t="s">
        <v>123</v>
      </c>
      <c r="C75" s="15"/>
      <c r="D75" s="48"/>
      <c r="E75" s="15"/>
      <c r="F75" s="49"/>
      <c r="G75" s="48"/>
      <c r="H75" s="15"/>
    </row>
    <row r="76" spans="1:8" x14ac:dyDescent="0.2">
      <c r="A76" s="6"/>
      <c r="B76" s="12" t="s">
        <v>124</v>
      </c>
      <c r="C76" s="16"/>
      <c r="D76" s="51"/>
      <c r="E76" s="16"/>
      <c r="F76" s="52"/>
      <c r="G76" s="51"/>
      <c r="H76" s="16"/>
    </row>
    <row r="77" spans="1:8" x14ac:dyDescent="0.2">
      <c r="A77" s="8"/>
      <c r="B77" s="13" t="s">
        <v>53</v>
      </c>
      <c r="C77" s="17">
        <f>C5+C13+C23+C33+C43</f>
        <v>81241179</v>
      </c>
      <c r="D77" s="17">
        <f t="shared" ref="D77:G77" si="3">D5+D13+D23+D33+D43</f>
        <v>29359198.399999999</v>
      </c>
      <c r="E77" s="17">
        <f t="shared" si="3"/>
        <v>110600377.40000001</v>
      </c>
      <c r="F77" s="17">
        <f t="shared" si="3"/>
        <v>108007271.09</v>
      </c>
      <c r="G77" s="56">
        <f t="shared" si="3"/>
        <v>107547987.96000001</v>
      </c>
      <c r="H77" s="17">
        <f>H5+H13+H23+H33+H43</f>
        <v>2593106.3099999987</v>
      </c>
    </row>
    <row r="78" spans="1:8" x14ac:dyDescent="0.2">
      <c r="A78" s="55" t="s">
        <v>129</v>
      </c>
    </row>
    <row r="79" spans="1:8" x14ac:dyDescent="0.2">
      <c r="D79" s="54"/>
      <c r="E79" s="54"/>
      <c r="F79" s="54"/>
      <c r="G79" s="54"/>
      <c r="H79" s="54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 verticalCentered="1"/>
  <pageMargins left="0.51181102362204722" right="0.11811023622047245" top="0.15748031496062992" bottom="0" header="0.31496062992125984" footer="0.31496062992125984"/>
  <pageSetup scale="70" orientation="portrait" r:id="rId1"/>
  <ignoredErrors>
    <ignoredError sqref="D6:H12 D5 F5:H5 D14:H22 D13 F13:H13 D24:H77 D23 F23:H23 C77" unlockedFormula="1"/>
    <ignoredError sqref="E5 E13 E23" formula="1" unlockedFormula="1"/>
    <ignoredError sqref="E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0"/>
  <sheetViews>
    <sheetView showGridLines="0" zoomScale="130" zoomScaleNormal="130" workbookViewId="0">
      <selection activeCell="A11" sqref="A11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71" t="s">
        <v>163</v>
      </c>
      <c r="B1" s="72"/>
      <c r="C1" s="72"/>
      <c r="D1" s="72"/>
      <c r="E1" s="72"/>
      <c r="F1" s="72"/>
      <c r="G1" s="72"/>
      <c r="H1" s="73"/>
    </row>
    <row r="2" spans="1:8" x14ac:dyDescent="0.2">
      <c r="A2" s="76" t="s">
        <v>54</v>
      </c>
      <c r="B2" s="77"/>
      <c r="C2" s="71" t="s">
        <v>60</v>
      </c>
      <c r="D2" s="72"/>
      <c r="E2" s="72"/>
      <c r="F2" s="72"/>
      <c r="G2" s="73"/>
      <c r="H2" s="74" t="s">
        <v>59</v>
      </c>
    </row>
    <row r="3" spans="1:8" ht="24.95" customHeight="1" x14ac:dyDescent="0.2">
      <c r="A3" s="78"/>
      <c r="B3" s="79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75"/>
    </row>
    <row r="4" spans="1:8" x14ac:dyDescent="0.2">
      <c r="A4" s="80"/>
      <c r="B4" s="81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3">
        <v>81241179</v>
      </c>
      <c r="D6" s="53">
        <v>29359198.399999999</v>
      </c>
      <c r="E6" s="53">
        <f>+C6+D6</f>
        <v>110600377.40000001</v>
      </c>
      <c r="F6" s="53">
        <v>108007271.09</v>
      </c>
      <c r="G6" s="53">
        <v>107547987.95999999</v>
      </c>
      <c r="H6" s="53">
        <f>+E6-F6</f>
        <v>2593106.3100000024</v>
      </c>
    </row>
    <row r="7" spans="1:8" x14ac:dyDescent="0.2">
      <c r="A7" s="5"/>
      <c r="B7" s="18"/>
      <c r="C7" s="22"/>
      <c r="D7" s="22"/>
      <c r="E7" s="22"/>
      <c r="F7" s="22"/>
      <c r="G7" s="22"/>
      <c r="H7" s="22"/>
    </row>
    <row r="8" spans="1:8" x14ac:dyDescent="0.2">
      <c r="A8" s="5"/>
      <c r="B8" s="18" t="s">
        <v>1</v>
      </c>
      <c r="C8" s="22"/>
      <c r="D8" s="22"/>
      <c r="E8" s="22"/>
      <c r="F8" s="22"/>
      <c r="G8" s="22"/>
      <c r="H8" s="22"/>
    </row>
    <row r="9" spans="1:8" x14ac:dyDescent="0.2">
      <c r="A9" s="5"/>
      <c r="B9" s="18"/>
      <c r="C9" s="22"/>
      <c r="D9" s="22"/>
      <c r="E9" s="22"/>
      <c r="F9" s="22"/>
      <c r="G9" s="22"/>
      <c r="H9" s="22"/>
    </row>
    <row r="10" spans="1:8" x14ac:dyDescent="0.2">
      <c r="A10" s="5"/>
      <c r="B10" s="18" t="s">
        <v>2</v>
      </c>
      <c r="C10" s="22"/>
      <c r="D10" s="22"/>
      <c r="E10" s="22"/>
      <c r="F10" s="22"/>
      <c r="G10" s="22"/>
      <c r="H10" s="22"/>
    </row>
    <row r="11" spans="1:8" x14ac:dyDescent="0.2">
      <c r="A11" s="5"/>
      <c r="B11" s="18"/>
      <c r="C11" s="22"/>
      <c r="D11" s="22"/>
      <c r="E11" s="22"/>
      <c r="F11" s="22"/>
      <c r="G11" s="22"/>
      <c r="H11" s="22"/>
    </row>
    <row r="12" spans="1:8" x14ac:dyDescent="0.2">
      <c r="A12" s="5"/>
      <c r="B12" s="18" t="s">
        <v>41</v>
      </c>
      <c r="C12" s="22"/>
      <c r="D12" s="22"/>
      <c r="E12" s="22"/>
      <c r="F12" s="22"/>
      <c r="G12" s="22"/>
      <c r="H12" s="22"/>
    </row>
    <row r="13" spans="1:8" x14ac:dyDescent="0.2">
      <c r="A13" s="5"/>
      <c r="B13" s="18"/>
      <c r="C13" s="22"/>
      <c r="D13" s="22"/>
      <c r="E13" s="22"/>
      <c r="F13" s="22"/>
      <c r="G13" s="22"/>
      <c r="H13" s="22"/>
    </row>
    <row r="14" spans="1:8" x14ac:dyDescent="0.2">
      <c r="A14" s="5"/>
      <c r="B14" s="18" t="s">
        <v>38</v>
      </c>
      <c r="C14" s="22"/>
      <c r="D14" s="22"/>
      <c r="E14" s="22"/>
      <c r="F14" s="22"/>
      <c r="G14" s="22"/>
      <c r="H14" s="22"/>
    </row>
    <row r="15" spans="1:8" x14ac:dyDescent="0.2">
      <c r="A15" s="6"/>
      <c r="B15" s="19"/>
      <c r="C15" s="23"/>
      <c r="D15" s="23"/>
      <c r="E15" s="23"/>
      <c r="F15" s="23"/>
      <c r="G15" s="23"/>
      <c r="H15" s="23"/>
    </row>
    <row r="16" spans="1:8" x14ac:dyDescent="0.2">
      <c r="A16" s="20"/>
      <c r="B16" s="13" t="s">
        <v>53</v>
      </c>
      <c r="C16" s="17">
        <f>C6</f>
        <v>81241179</v>
      </c>
      <c r="D16" s="17">
        <f t="shared" ref="D16:H16" si="0">D6</f>
        <v>29359198.399999999</v>
      </c>
      <c r="E16" s="17">
        <f t="shared" si="0"/>
        <v>110600377.40000001</v>
      </c>
      <c r="F16" s="17">
        <f t="shared" si="0"/>
        <v>108007271.09</v>
      </c>
      <c r="G16" s="17">
        <f t="shared" si="0"/>
        <v>107547987.95999999</v>
      </c>
      <c r="H16" s="17">
        <f t="shared" si="0"/>
        <v>2593106.3100000024</v>
      </c>
    </row>
    <row r="18" spans="1:8" x14ac:dyDescent="0.2">
      <c r="A18" s="55" t="s">
        <v>129</v>
      </c>
    </row>
    <row r="20" spans="1:8" x14ac:dyDescent="0.2">
      <c r="C20" s="54"/>
      <c r="D20" s="54"/>
      <c r="E20" s="54"/>
      <c r="F20" s="54"/>
      <c r="G20" s="54"/>
      <c r="H20" s="54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9055118110236221" right="0.31496062992125984" top="0.74803149606299213" bottom="0.74803149606299213" header="0.31496062992125984" footer="0.31496062992125984"/>
  <pageSetup scale="98" orientation="landscape" r:id="rId1"/>
  <ignoredErrors>
    <ignoredError sqref="C16:H16 E6 H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77"/>
  <sheetViews>
    <sheetView showGridLines="0" zoomScaleNormal="100" workbookViewId="0">
      <selection activeCell="H59" sqref="H59:H73"/>
    </sheetView>
  </sheetViews>
  <sheetFormatPr baseColWidth="10" defaultRowHeight="11.25" x14ac:dyDescent="0.2"/>
  <cols>
    <col min="1" max="1" width="15.83203125" style="1" customWidth="1"/>
    <col min="2" max="2" width="40.6640625" style="1" bestFit="1" customWidth="1"/>
    <col min="3" max="8" width="15.83203125" style="1" customWidth="1"/>
    <col min="9" max="16384" width="12" style="1"/>
  </cols>
  <sheetData>
    <row r="1" spans="1:8" ht="45" customHeight="1" x14ac:dyDescent="0.2">
      <c r="A1" s="71" t="s">
        <v>164</v>
      </c>
      <c r="B1" s="72"/>
      <c r="C1" s="72"/>
      <c r="D1" s="72"/>
      <c r="E1" s="72"/>
      <c r="F1" s="72"/>
      <c r="G1" s="72"/>
      <c r="H1" s="73"/>
    </row>
    <row r="2" spans="1:8" x14ac:dyDescent="0.2">
      <c r="B2" s="27"/>
      <c r="C2" s="27"/>
      <c r="D2" s="27"/>
      <c r="E2" s="27"/>
      <c r="F2" s="27"/>
      <c r="G2" s="27"/>
      <c r="H2" s="27"/>
    </row>
    <row r="3" spans="1:8" ht="11.25" customHeight="1" x14ac:dyDescent="0.2">
      <c r="A3" s="76" t="s">
        <v>54</v>
      </c>
      <c r="B3" s="77"/>
      <c r="C3" s="71" t="s">
        <v>60</v>
      </c>
      <c r="D3" s="72"/>
      <c r="E3" s="72"/>
      <c r="F3" s="72"/>
      <c r="G3" s="73"/>
      <c r="H3" s="74" t="s">
        <v>59</v>
      </c>
    </row>
    <row r="4" spans="1:8" ht="24.95" customHeight="1" x14ac:dyDescent="0.2">
      <c r="A4" s="78"/>
      <c r="B4" s="79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75"/>
    </row>
    <row r="5" spans="1:8" x14ac:dyDescent="0.2">
      <c r="A5" s="80"/>
      <c r="B5" s="81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s="59" customFormat="1" x14ac:dyDescent="0.2">
      <c r="A6" s="58" t="s">
        <v>141</v>
      </c>
      <c r="B6" s="24"/>
      <c r="C6" s="15">
        <v>12217490.08</v>
      </c>
      <c r="D6" s="15">
        <f>12342560.12</f>
        <v>12342560.119999999</v>
      </c>
      <c r="E6" s="15">
        <f>+C6+D6</f>
        <v>24560050.199999999</v>
      </c>
      <c r="F6" s="15">
        <v>24219026.420000002</v>
      </c>
      <c r="G6" s="15">
        <v>24180751.75</v>
      </c>
      <c r="H6" s="15">
        <f>+E6-F6</f>
        <v>341023.77999999747</v>
      </c>
    </row>
    <row r="7" spans="1:8" s="59" customFormat="1" x14ac:dyDescent="0.2">
      <c r="A7" s="58" t="s">
        <v>131</v>
      </c>
      <c r="B7" s="24"/>
      <c r="C7" s="15">
        <v>814279</v>
      </c>
      <c r="D7" s="15">
        <v>20182.16</v>
      </c>
      <c r="E7" s="15">
        <f t="shared" ref="E7:E37" si="0">+C7+D7</f>
        <v>834461.16</v>
      </c>
      <c r="F7" s="15">
        <v>826754.65</v>
      </c>
      <c r="G7" s="15">
        <v>823427.02</v>
      </c>
      <c r="H7" s="15">
        <f t="shared" ref="H7:H37" si="1">+E7-F7</f>
        <v>7706.5100000000093</v>
      </c>
    </row>
    <row r="8" spans="1:8" s="59" customFormat="1" x14ac:dyDescent="0.2">
      <c r="A8" s="58" t="s">
        <v>130</v>
      </c>
      <c r="B8" s="24"/>
      <c r="C8" s="15">
        <v>397083</v>
      </c>
      <c r="D8" s="15">
        <v>-100000</v>
      </c>
      <c r="E8" s="15">
        <f t="shared" si="0"/>
        <v>297083</v>
      </c>
      <c r="F8" s="15">
        <v>280749.68</v>
      </c>
      <c r="G8" s="15">
        <v>280749.68</v>
      </c>
      <c r="H8" s="15">
        <f t="shared" si="1"/>
        <v>16333.320000000007</v>
      </c>
    </row>
    <row r="9" spans="1:8" s="59" customFormat="1" x14ac:dyDescent="0.2">
      <c r="A9" s="58" t="s">
        <v>142</v>
      </c>
      <c r="B9" s="24"/>
      <c r="C9" s="15">
        <v>4033542</v>
      </c>
      <c r="D9" s="15">
        <v>-140956.21</v>
      </c>
      <c r="E9" s="15">
        <f t="shared" si="0"/>
        <v>3892585.79</v>
      </c>
      <c r="F9" s="15">
        <v>3870951.83</v>
      </c>
      <c r="G9" s="15">
        <v>3856968.83</v>
      </c>
      <c r="H9" s="15">
        <f t="shared" si="1"/>
        <v>21633.959999999963</v>
      </c>
    </row>
    <row r="10" spans="1:8" s="59" customFormat="1" x14ac:dyDescent="0.2">
      <c r="A10" s="58" t="s">
        <v>132</v>
      </c>
      <c r="B10" s="24"/>
      <c r="C10" s="15">
        <v>1898750</v>
      </c>
      <c r="D10" s="15">
        <v>5169651.41</v>
      </c>
      <c r="E10" s="15">
        <f t="shared" si="0"/>
        <v>7068401.4100000001</v>
      </c>
      <c r="F10" s="15">
        <v>7047605.6900000004</v>
      </c>
      <c r="G10" s="15">
        <v>7041829.9199999999</v>
      </c>
      <c r="H10" s="15">
        <f t="shared" si="1"/>
        <v>20795.719999999739</v>
      </c>
    </row>
    <row r="11" spans="1:8" s="59" customFormat="1" x14ac:dyDescent="0.2">
      <c r="A11" s="58" t="s">
        <v>143</v>
      </c>
      <c r="B11" s="24"/>
      <c r="C11" s="15">
        <v>3122285</v>
      </c>
      <c r="D11" s="15">
        <v>718945.77</v>
      </c>
      <c r="E11" s="15">
        <f t="shared" si="0"/>
        <v>3841230.77</v>
      </c>
      <c r="F11" s="15">
        <v>3765928.45</v>
      </c>
      <c r="G11" s="15">
        <v>3756106.08</v>
      </c>
      <c r="H11" s="15">
        <f t="shared" si="1"/>
        <v>75302.319999999832</v>
      </c>
    </row>
    <row r="12" spans="1:8" s="59" customFormat="1" x14ac:dyDescent="0.2">
      <c r="A12" s="58" t="s">
        <v>133</v>
      </c>
      <c r="B12" s="24"/>
      <c r="C12" s="15">
        <v>1181560</v>
      </c>
      <c r="D12" s="15">
        <v>-14010.83</v>
      </c>
      <c r="E12" s="15">
        <f t="shared" si="0"/>
        <v>1167549.17</v>
      </c>
      <c r="F12" s="15">
        <v>1123743.42</v>
      </c>
      <c r="G12" s="15">
        <v>1123743.42</v>
      </c>
      <c r="H12" s="15">
        <f t="shared" si="1"/>
        <v>43805.75</v>
      </c>
    </row>
    <row r="13" spans="1:8" s="59" customFormat="1" x14ac:dyDescent="0.2">
      <c r="A13" s="58" t="s">
        <v>144</v>
      </c>
      <c r="B13" s="24"/>
      <c r="C13" s="15">
        <v>455616</v>
      </c>
      <c r="D13" s="15">
        <v>-27461.34</v>
      </c>
      <c r="E13" s="15">
        <f t="shared" si="0"/>
        <v>428154.66</v>
      </c>
      <c r="F13" s="15">
        <v>410727.06</v>
      </c>
      <c r="G13" s="15">
        <v>410727.06</v>
      </c>
      <c r="H13" s="15">
        <f t="shared" si="1"/>
        <v>17427.599999999977</v>
      </c>
    </row>
    <row r="14" spans="1:8" s="59" customFormat="1" x14ac:dyDescent="0.2">
      <c r="A14" s="58" t="s">
        <v>145</v>
      </c>
      <c r="B14" s="24"/>
      <c r="C14" s="15">
        <v>3709355</v>
      </c>
      <c r="D14" s="15">
        <v>825946.81</v>
      </c>
      <c r="E14" s="15">
        <f t="shared" si="0"/>
        <v>4535301.8100000005</v>
      </c>
      <c r="F14" s="15">
        <v>4446604.57</v>
      </c>
      <c r="G14" s="15">
        <v>4438993.71</v>
      </c>
      <c r="H14" s="15">
        <f t="shared" si="1"/>
        <v>88697.240000000224</v>
      </c>
    </row>
    <row r="15" spans="1:8" s="59" customFormat="1" x14ac:dyDescent="0.2">
      <c r="A15" s="58" t="s">
        <v>146</v>
      </c>
      <c r="B15" s="24"/>
      <c r="C15" s="15">
        <v>1993781</v>
      </c>
      <c r="D15" s="15">
        <v>-607272</v>
      </c>
      <c r="E15" s="15">
        <f t="shared" si="0"/>
        <v>1386509</v>
      </c>
      <c r="F15" s="15">
        <v>1371567.47</v>
      </c>
      <c r="G15" s="15">
        <v>1371567.47</v>
      </c>
      <c r="H15" s="15">
        <f t="shared" si="1"/>
        <v>14941.530000000028</v>
      </c>
    </row>
    <row r="16" spans="1:8" s="59" customFormat="1" x14ac:dyDescent="0.2">
      <c r="A16" s="58" t="s">
        <v>134</v>
      </c>
      <c r="B16" s="24"/>
      <c r="C16" s="15">
        <v>1151418.06</v>
      </c>
      <c r="D16" s="15">
        <v>93586</v>
      </c>
      <c r="E16" s="15">
        <f t="shared" si="0"/>
        <v>1245004.06</v>
      </c>
      <c r="F16" s="15">
        <v>1223616.49</v>
      </c>
      <c r="G16" s="15">
        <v>1221293.8799999999</v>
      </c>
      <c r="H16" s="15">
        <f t="shared" si="1"/>
        <v>21387.570000000065</v>
      </c>
    </row>
    <row r="17" spans="1:8" s="59" customFormat="1" x14ac:dyDescent="0.2">
      <c r="A17" s="58" t="s">
        <v>135</v>
      </c>
      <c r="B17" s="24"/>
      <c r="C17" s="15">
        <v>2525119.4</v>
      </c>
      <c r="D17" s="15">
        <v>-329075.90000000002</v>
      </c>
      <c r="E17" s="15">
        <f t="shared" si="0"/>
        <v>2196043.5</v>
      </c>
      <c r="F17" s="15">
        <v>2118340.29</v>
      </c>
      <c r="G17" s="15">
        <v>2079525.43</v>
      </c>
      <c r="H17" s="15">
        <f t="shared" si="1"/>
        <v>77703.209999999963</v>
      </c>
    </row>
    <row r="18" spans="1:8" s="59" customFormat="1" x14ac:dyDescent="0.2">
      <c r="A18" s="58" t="s">
        <v>147</v>
      </c>
      <c r="B18" s="24"/>
      <c r="C18" s="15">
        <v>1495482</v>
      </c>
      <c r="D18" s="15">
        <v>-98369.88</v>
      </c>
      <c r="E18" s="15">
        <f t="shared" si="0"/>
        <v>1397112.12</v>
      </c>
      <c r="F18" s="15">
        <v>1326065.8899999999</v>
      </c>
      <c r="G18" s="15">
        <v>1324720.1499999999</v>
      </c>
      <c r="H18" s="15">
        <f t="shared" si="1"/>
        <v>71046.230000000214</v>
      </c>
    </row>
    <row r="19" spans="1:8" s="59" customFormat="1" x14ac:dyDescent="0.2">
      <c r="A19" s="58" t="s">
        <v>136</v>
      </c>
      <c r="B19" s="24"/>
      <c r="C19" s="15">
        <v>661360</v>
      </c>
      <c r="D19" s="15">
        <f>-219500+250000</f>
        <v>30500</v>
      </c>
      <c r="E19" s="15">
        <f t="shared" si="0"/>
        <v>691860</v>
      </c>
      <c r="F19" s="15">
        <f>408436.76+250000</f>
        <v>658436.76</v>
      </c>
      <c r="G19" s="15">
        <f>408137.76+250000</f>
        <v>658137.76</v>
      </c>
      <c r="H19" s="15">
        <f t="shared" si="1"/>
        <v>33423.239999999991</v>
      </c>
    </row>
    <row r="20" spans="1:8" s="59" customFormat="1" x14ac:dyDescent="0.2">
      <c r="A20" s="58" t="s">
        <v>137</v>
      </c>
      <c r="B20" s="24"/>
      <c r="C20" s="15">
        <v>0</v>
      </c>
      <c r="D20" s="15">
        <f>3980003.92+100000</f>
        <v>4080003.92</v>
      </c>
      <c r="E20" s="15">
        <f t="shared" si="0"/>
        <v>4080003.92</v>
      </c>
      <c r="F20" s="15">
        <f>3850677.39+100000</f>
        <v>3950677.39</v>
      </c>
      <c r="G20" s="15">
        <f>3843381.1+100000</f>
        <v>3943381.1</v>
      </c>
      <c r="H20" s="15">
        <f t="shared" si="1"/>
        <v>129326.5299999998</v>
      </c>
    </row>
    <row r="21" spans="1:8" s="59" customFormat="1" x14ac:dyDescent="0.2">
      <c r="A21" s="58" t="s">
        <v>148</v>
      </c>
      <c r="B21" s="24"/>
      <c r="C21" s="15">
        <v>1261937</v>
      </c>
      <c r="D21" s="15">
        <v>491156</v>
      </c>
      <c r="E21" s="15">
        <f t="shared" si="0"/>
        <v>1753093</v>
      </c>
      <c r="F21" s="15">
        <v>1734145.58</v>
      </c>
      <c r="G21" s="15">
        <v>1731339.76</v>
      </c>
      <c r="H21" s="15">
        <f t="shared" si="1"/>
        <v>18947.419999999925</v>
      </c>
    </row>
    <row r="22" spans="1:8" s="59" customFormat="1" x14ac:dyDescent="0.2">
      <c r="A22" s="58" t="s">
        <v>149</v>
      </c>
      <c r="B22" s="24"/>
      <c r="C22" s="15">
        <v>0</v>
      </c>
      <c r="D22" s="15">
        <v>1330254.06</v>
      </c>
      <c r="E22" s="15">
        <f t="shared" si="0"/>
        <v>1330254.06</v>
      </c>
      <c r="F22" s="15">
        <v>1318027.83</v>
      </c>
      <c r="G22" s="15">
        <v>1318027.83</v>
      </c>
      <c r="H22" s="15">
        <f t="shared" si="1"/>
        <v>12226.229999999981</v>
      </c>
    </row>
    <row r="23" spans="1:8" s="59" customFormat="1" x14ac:dyDescent="0.2">
      <c r="A23" s="58" t="s">
        <v>150</v>
      </c>
      <c r="B23" s="24"/>
      <c r="C23" s="15">
        <v>789726</v>
      </c>
      <c r="D23" s="15">
        <v>-48192.3</v>
      </c>
      <c r="E23" s="15">
        <f t="shared" si="0"/>
        <v>741533.7</v>
      </c>
      <c r="F23" s="15">
        <v>738644.32</v>
      </c>
      <c r="G23" s="15">
        <v>737994.37</v>
      </c>
      <c r="H23" s="15">
        <f t="shared" si="1"/>
        <v>2889.3800000000047</v>
      </c>
    </row>
    <row r="24" spans="1:8" s="59" customFormat="1" x14ac:dyDescent="0.2">
      <c r="A24" s="58" t="s">
        <v>138</v>
      </c>
      <c r="B24" s="24"/>
      <c r="C24" s="15">
        <v>1036727</v>
      </c>
      <c r="D24" s="15">
        <v>-156040.46</v>
      </c>
      <c r="E24" s="15">
        <f t="shared" si="0"/>
        <v>880686.54</v>
      </c>
      <c r="F24" s="15">
        <v>869680.54</v>
      </c>
      <c r="G24" s="15">
        <v>869680.54</v>
      </c>
      <c r="H24" s="15">
        <f t="shared" si="1"/>
        <v>11006</v>
      </c>
    </row>
    <row r="25" spans="1:8" s="59" customFormat="1" x14ac:dyDescent="0.2">
      <c r="A25" s="58" t="s">
        <v>151</v>
      </c>
      <c r="B25" s="24"/>
      <c r="C25" s="15">
        <v>8954195</v>
      </c>
      <c r="D25" s="15">
        <f>-391726.97+20000</f>
        <v>-371726.97</v>
      </c>
      <c r="E25" s="15">
        <f t="shared" si="0"/>
        <v>8582468.0299999993</v>
      </c>
      <c r="F25" s="15">
        <f>8367634.47+11106.71</f>
        <v>8378741.1799999997</v>
      </c>
      <c r="G25" s="15">
        <f>8365636.47+11106.71</f>
        <v>8376743.1799999997</v>
      </c>
      <c r="H25" s="15">
        <f t="shared" si="1"/>
        <v>203726.84999999963</v>
      </c>
    </row>
    <row r="26" spans="1:8" s="59" customFormat="1" x14ac:dyDescent="0.2">
      <c r="A26" s="58" t="s">
        <v>152</v>
      </c>
      <c r="B26" s="24"/>
      <c r="C26" s="15">
        <v>556262</v>
      </c>
      <c r="D26" s="15">
        <v>-231373.15</v>
      </c>
      <c r="E26" s="15">
        <f t="shared" si="0"/>
        <v>324888.84999999998</v>
      </c>
      <c r="F26" s="15">
        <v>321941.44</v>
      </c>
      <c r="G26" s="15">
        <v>319874.45</v>
      </c>
      <c r="H26" s="15">
        <f t="shared" si="1"/>
        <v>2947.4099999999744</v>
      </c>
    </row>
    <row r="27" spans="1:8" s="59" customFormat="1" x14ac:dyDescent="0.2">
      <c r="A27" s="58" t="s">
        <v>139</v>
      </c>
      <c r="B27" s="24"/>
      <c r="C27" s="15">
        <v>3787473.32</v>
      </c>
      <c r="D27" s="15">
        <v>519518.04</v>
      </c>
      <c r="E27" s="15">
        <f t="shared" si="0"/>
        <v>4306991.3599999994</v>
      </c>
      <c r="F27" s="15">
        <v>4222065.13</v>
      </c>
      <c r="G27" s="15">
        <v>4211551.3499999996</v>
      </c>
      <c r="H27" s="15">
        <f t="shared" si="1"/>
        <v>84926.229999999516</v>
      </c>
    </row>
    <row r="28" spans="1:8" s="59" customFormat="1" x14ac:dyDescent="0.2">
      <c r="A28" s="58" t="s">
        <v>153</v>
      </c>
      <c r="B28" s="24"/>
      <c r="C28" s="15">
        <v>4594339</v>
      </c>
      <c r="D28" s="15">
        <f>1601447.08+498579.29</f>
        <v>2100026.37</v>
      </c>
      <c r="E28" s="15">
        <f t="shared" si="0"/>
        <v>6694365.3700000001</v>
      </c>
      <c r="F28" s="15">
        <f>6097522.68+498579.28</f>
        <v>6596101.96</v>
      </c>
      <c r="G28" s="15">
        <f>6085503.7+498579.28</f>
        <v>6584082.9800000004</v>
      </c>
      <c r="H28" s="15">
        <f t="shared" si="1"/>
        <v>98263.410000000149</v>
      </c>
    </row>
    <row r="29" spans="1:8" s="59" customFormat="1" x14ac:dyDescent="0.2">
      <c r="A29" s="58" t="s">
        <v>154</v>
      </c>
      <c r="B29" s="24"/>
      <c r="C29" s="15">
        <v>12112217</v>
      </c>
      <c r="D29" s="15">
        <f>3761701.98+1607760.95+120773</f>
        <v>5490235.9299999997</v>
      </c>
      <c r="E29" s="15">
        <f t="shared" si="0"/>
        <v>17602452.93</v>
      </c>
      <c r="F29" s="15">
        <f>15581122.37+1607760.95</f>
        <v>17188883.32</v>
      </c>
      <c r="G29" s="15">
        <f>15312583.09+1607760.95</f>
        <v>16920344.039999999</v>
      </c>
      <c r="H29" s="15">
        <f t="shared" si="1"/>
        <v>413569.6099999994</v>
      </c>
    </row>
    <row r="30" spans="1:8" s="59" customFormat="1" x14ac:dyDescent="0.2">
      <c r="A30" s="58" t="s">
        <v>155</v>
      </c>
      <c r="B30" s="24"/>
      <c r="C30" s="15">
        <v>2624413</v>
      </c>
      <c r="D30" s="15">
        <v>-403988.73</v>
      </c>
      <c r="E30" s="15">
        <f t="shared" si="0"/>
        <v>2220424.27</v>
      </c>
      <c r="F30" s="15">
        <v>1984120.12</v>
      </c>
      <c r="G30" s="15">
        <v>1960681.11</v>
      </c>
      <c r="H30" s="15">
        <f t="shared" si="1"/>
        <v>236304.14999999991</v>
      </c>
    </row>
    <row r="31" spans="1:8" s="59" customFormat="1" x14ac:dyDescent="0.2">
      <c r="A31" s="58" t="s">
        <v>156</v>
      </c>
      <c r="B31" s="24"/>
      <c r="C31" s="15">
        <v>1535032</v>
      </c>
      <c r="D31" s="15">
        <v>-302651.84999999998</v>
      </c>
      <c r="E31" s="15">
        <f t="shared" si="0"/>
        <v>1232380.1499999999</v>
      </c>
      <c r="F31" s="15">
        <v>1196739.7</v>
      </c>
      <c r="G31" s="15">
        <v>1196739.7</v>
      </c>
      <c r="H31" s="15">
        <f t="shared" si="1"/>
        <v>35640.449999999953</v>
      </c>
    </row>
    <row r="32" spans="1:8" s="59" customFormat="1" x14ac:dyDescent="0.2">
      <c r="A32" s="58" t="s">
        <v>157</v>
      </c>
      <c r="B32" s="24"/>
      <c r="C32" s="15">
        <v>2536538.14</v>
      </c>
      <c r="D32" s="15">
        <v>-337022.22</v>
      </c>
      <c r="E32" s="15">
        <f t="shared" si="0"/>
        <v>2199515.92</v>
      </c>
      <c r="F32" s="15">
        <v>1947927.48</v>
      </c>
      <c r="G32" s="15">
        <v>1943313.96</v>
      </c>
      <c r="H32" s="15">
        <f t="shared" si="1"/>
        <v>251588.43999999994</v>
      </c>
    </row>
    <row r="33" spans="1:8" s="59" customFormat="1" x14ac:dyDescent="0.2">
      <c r="A33" s="58" t="s">
        <v>158</v>
      </c>
      <c r="B33" s="24"/>
      <c r="C33" s="15">
        <v>1775565</v>
      </c>
      <c r="D33" s="15">
        <v>20878.77</v>
      </c>
      <c r="E33" s="15">
        <f t="shared" si="0"/>
        <v>1796443.77</v>
      </c>
      <c r="F33" s="15">
        <v>1654809.39</v>
      </c>
      <c r="G33" s="15">
        <v>1654809.39</v>
      </c>
      <c r="H33" s="15">
        <f t="shared" si="1"/>
        <v>141634.38000000012</v>
      </c>
    </row>
    <row r="34" spans="1:8" s="59" customFormat="1" x14ac:dyDescent="0.2">
      <c r="A34" s="58" t="s">
        <v>159</v>
      </c>
      <c r="B34" s="24"/>
      <c r="C34" s="15">
        <v>1238634</v>
      </c>
      <c r="D34" s="15">
        <v>-321616.5</v>
      </c>
      <c r="E34" s="15">
        <f t="shared" si="0"/>
        <v>917017.5</v>
      </c>
      <c r="F34" s="15">
        <v>850023.94</v>
      </c>
      <c r="G34" s="15">
        <v>846807.94</v>
      </c>
      <c r="H34" s="15">
        <f t="shared" si="1"/>
        <v>66993.560000000056</v>
      </c>
    </row>
    <row r="35" spans="1:8" s="59" customFormat="1" x14ac:dyDescent="0.2">
      <c r="A35" s="58" t="s">
        <v>160</v>
      </c>
      <c r="B35" s="24"/>
      <c r="C35" s="15">
        <v>791934</v>
      </c>
      <c r="D35" s="15">
        <v>-129606.9</v>
      </c>
      <c r="E35" s="15">
        <f t="shared" si="0"/>
        <v>662327.1</v>
      </c>
      <c r="F35" s="15">
        <v>630439.81999999995</v>
      </c>
      <c r="G35" s="15">
        <v>629890.81999999995</v>
      </c>
      <c r="H35" s="15">
        <f t="shared" si="1"/>
        <v>31887.280000000028</v>
      </c>
    </row>
    <row r="36" spans="1:8" s="59" customFormat="1" x14ac:dyDescent="0.2">
      <c r="A36" s="58" t="s">
        <v>140</v>
      </c>
      <c r="B36" s="24"/>
      <c r="C36" s="15">
        <v>1989066</v>
      </c>
      <c r="D36" s="15">
        <v>-1031881.72</v>
      </c>
      <c r="E36" s="15">
        <f t="shared" si="0"/>
        <v>957184.28</v>
      </c>
      <c r="F36" s="15">
        <v>957183.37</v>
      </c>
      <c r="G36" s="15">
        <v>957183.37</v>
      </c>
      <c r="H36" s="15">
        <f t="shared" si="1"/>
        <v>0.91000000003259629</v>
      </c>
    </row>
    <row r="37" spans="1:8" s="59" customFormat="1" x14ac:dyDescent="0.2">
      <c r="A37" s="58" t="s">
        <v>161</v>
      </c>
      <c r="B37" s="60"/>
      <c r="C37" s="15"/>
      <c r="D37" s="15">
        <f>727000+30000+20000</f>
        <v>777000</v>
      </c>
      <c r="E37" s="15">
        <f t="shared" si="0"/>
        <v>777000</v>
      </c>
      <c r="F37" s="15">
        <f>727000.01+29999.9+20000</f>
        <v>776999.91</v>
      </c>
      <c r="G37" s="15">
        <f>727000.01+29999.9+20000</f>
        <v>776999.91</v>
      </c>
      <c r="H37" s="15">
        <f t="shared" si="1"/>
        <v>8.999999996740371E-2</v>
      </c>
    </row>
    <row r="38" spans="1:8" x14ac:dyDescent="0.2">
      <c r="A38" s="26"/>
      <c r="B38" s="46" t="s">
        <v>53</v>
      </c>
      <c r="C38" s="25">
        <f>SUM(C6:C37)</f>
        <v>81241178.999999985</v>
      </c>
      <c r="D38" s="25">
        <f>SUM(D6:D37)</f>
        <v>29359198.400000002</v>
      </c>
      <c r="E38" s="25">
        <f t="shared" ref="E38:H38" si="2">SUM(E6:E37)</f>
        <v>110600377.39999999</v>
      </c>
      <c r="F38" s="25">
        <f t="shared" si="2"/>
        <v>108007271.08999999</v>
      </c>
      <c r="G38" s="25">
        <f t="shared" si="2"/>
        <v>107547987.95999998</v>
      </c>
      <c r="H38" s="25">
        <f t="shared" si="2"/>
        <v>2593106.3099999959</v>
      </c>
    </row>
    <row r="39" spans="1:8" s="57" customFormat="1" x14ac:dyDescent="0.2"/>
    <row r="40" spans="1:8" s="57" customFormat="1" x14ac:dyDescent="0.2"/>
    <row r="41" spans="1:8" ht="45" customHeight="1" x14ac:dyDescent="0.2">
      <c r="A41" s="71" t="s">
        <v>164</v>
      </c>
      <c r="B41" s="72"/>
      <c r="C41" s="72"/>
      <c r="D41" s="72"/>
      <c r="E41" s="72"/>
      <c r="F41" s="72"/>
      <c r="G41" s="72"/>
      <c r="H41" s="73"/>
    </row>
    <row r="43" spans="1:8" x14ac:dyDescent="0.2">
      <c r="A43" s="76" t="s">
        <v>54</v>
      </c>
      <c r="B43" s="77"/>
      <c r="C43" s="71" t="s">
        <v>60</v>
      </c>
      <c r="D43" s="72"/>
      <c r="E43" s="72"/>
      <c r="F43" s="72"/>
      <c r="G43" s="73"/>
      <c r="H43" s="74" t="s">
        <v>59</v>
      </c>
    </row>
    <row r="44" spans="1:8" ht="22.5" x14ac:dyDescent="0.2">
      <c r="A44" s="78"/>
      <c r="B44" s="79"/>
      <c r="C44" s="9" t="s">
        <v>55</v>
      </c>
      <c r="D44" s="9" t="s">
        <v>125</v>
      </c>
      <c r="E44" s="9" t="s">
        <v>56</v>
      </c>
      <c r="F44" s="9" t="s">
        <v>57</v>
      </c>
      <c r="G44" s="9" t="s">
        <v>58</v>
      </c>
      <c r="H44" s="75"/>
    </row>
    <row r="45" spans="1:8" x14ac:dyDescent="0.2">
      <c r="A45" s="80"/>
      <c r="B45" s="81"/>
      <c r="C45" s="10">
        <v>1</v>
      </c>
      <c r="D45" s="10">
        <v>2</v>
      </c>
      <c r="E45" s="10" t="s">
        <v>126</v>
      </c>
      <c r="F45" s="10">
        <v>4</v>
      </c>
      <c r="G45" s="10">
        <v>5</v>
      </c>
      <c r="H45" s="10" t="s">
        <v>127</v>
      </c>
    </row>
    <row r="46" spans="1:8" x14ac:dyDescent="0.2">
      <c r="A46" s="28"/>
      <c r="B46" s="29"/>
      <c r="C46" s="33"/>
      <c r="D46" s="33"/>
      <c r="E46" s="33"/>
      <c r="F46" s="33"/>
      <c r="G46" s="33"/>
      <c r="H46" s="33"/>
    </row>
    <row r="47" spans="1:8" x14ac:dyDescent="0.2">
      <c r="A47" s="4" t="s">
        <v>8</v>
      </c>
      <c r="B47" s="2"/>
      <c r="C47" s="34" t="s">
        <v>128</v>
      </c>
      <c r="D47" s="34"/>
      <c r="E47" s="34"/>
      <c r="F47" s="34"/>
      <c r="G47" s="34"/>
      <c r="H47" s="34"/>
    </row>
    <row r="48" spans="1:8" x14ac:dyDescent="0.2">
      <c r="A48" s="4" t="s">
        <v>9</v>
      </c>
      <c r="B48" s="2"/>
      <c r="C48" s="34"/>
      <c r="D48" s="34"/>
      <c r="E48" s="34"/>
      <c r="F48" s="34"/>
      <c r="G48" s="34"/>
      <c r="H48" s="34"/>
    </row>
    <row r="49" spans="1:8" x14ac:dyDescent="0.2">
      <c r="A49" s="4" t="s">
        <v>10</v>
      </c>
      <c r="B49" s="2"/>
      <c r="C49" s="34"/>
      <c r="D49" s="34"/>
      <c r="E49" s="34"/>
      <c r="F49" s="34"/>
      <c r="G49" s="34"/>
      <c r="H49" s="34"/>
    </row>
    <row r="50" spans="1:8" x14ac:dyDescent="0.2">
      <c r="A50" s="4" t="s">
        <v>11</v>
      </c>
      <c r="B50" s="2"/>
      <c r="C50" s="34"/>
      <c r="D50" s="34"/>
      <c r="E50" s="34"/>
      <c r="F50" s="34"/>
      <c r="G50" s="34"/>
      <c r="H50" s="34"/>
    </row>
    <row r="51" spans="1:8" x14ac:dyDescent="0.2">
      <c r="A51" s="4"/>
      <c r="B51" s="2"/>
      <c r="C51" s="35"/>
      <c r="D51" s="35"/>
      <c r="E51" s="35"/>
      <c r="F51" s="35"/>
      <c r="G51" s="35"/>
      <c r="H51" s="35"/>
    </row>
    <row r="52" spans="1:8" x14ac:dyDescent="0.2">
      <c r="A52" s="26"/>
      <c r="B52" s="46" t="s">
        <v>53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</row>
    <row r="55" spans="1:8" ht="45" customHeight="1" x14ac:dyDescent="0.2">
      <c r="A55" s="71" t="s">
        <v>166</v>
      </c>
      <c r="B55" s="72"/>
      <c r="C55" s="72"/>
      <c r="D55" s="72"/>
      <c r="E55" s="72"/>
      <c r="F55" s="72"/>
      <c r="G55" s="72"/>
      <c r="H55" s="73"/>
    </row>
    <row r="56" spans="1:8" x14ac:dyDescent="0.2">
      <c r="A56" s="76" t="s">
        <v>54</v>
      </c>
      <c r="B56" s="77"/>
      <c r="C56" s="71" t="s">
        <v>60</v>
      </c>
      <c r="D56" s="72"/>
      <c r="E56" s="72"/>
      <c r="F56" s="72"/>
      <c r="G56" s="73"/>
      <c r="H56" s="74" t="s">
        <v>59</v>
      </c>
    </row>
    <row r="57" spans="1:8" ht="22.5" x14ac:dyDescent="0.2">
      <c r="A57" s="78"/>
      <c r="B57" s="79"/>
      <c r="C57" s="9" t="s">
        <v>55</v>
      </c>
      <c r="D57" s="9" t="s">
        <v>125</v>
      </c>
      <c r="E57" s="9" t="s">
        <v>56</v>
      </c>
      <c r="F57" s="9" t="s">
        <v>57</v>
      </c>
      <c r="G57" s="9" t="s">
        <v>58</v>
      </c>
      <c r="H57" s="75"/>
    </row>
    <row r="58" spans="1:8" x14ac:dyDescent="0.2">
      <c r="A58" s="80"/>
      <c r="B58" s="81"/>
      <c r="C58" s="10">
        <v>1</v>
      </c>
      <c r="D58" s="10">
        <v>2</v>
      </c>
      <c r="E58" s="10" t="s">
        <v>126</v>
      </c>
      <c r="F58" s="10">
        <v>4</v>
      </c>
      <c r="G58" s="10">
        <v>5</v>
      </c>
      <c r="H58" s="10" t="s">
        <v>127</v>
      </c>
    </row>
    <row r="59" spans="1:8" x14ac:dyDescent="0.2">
      <c r="A59" s="28"/>
      <c r="B59" s="29"/>
      <c r="C59" s="33"/>
      <c r="D59" s="68"/>
      <c r="E59" s="33"/>
      <c r="F59" s="33"/>
      <c r="G59" s="33"/>
      <c r="H59" s="33"/>
    </row>
    <row r="60" spans="1:8" ht="22.5" x14ac:dyDescent="0.2">
      <c r="A60" s="4"/>
      <c r="B60" s="31" t="s">
        <v>13</v>
      </c>
      <c r="C60" s="64">
        <v>81241178.999999985</v>
      </c>
      <c r="D60" s="67">
        <v>29359198.400000002</v>
      </c>
      <c r="E60" s="64">
        <v>110600377.39999999</v>
      </c>
      <c r="F60" s="64">
        <v>108007271.08999999</v>
      </c>
      <c r="G60" s="64">
        <v>107547987.95999998</v>
      </c>
      <c r="H60" s="64">
        <v>2593106.3099999959</v>
      </c>
    </row>
    <row r="61" spans="1:8" x14ac:dyDescent="0.2">
      <c r="A61" s="4"/>
      <c r="B61" s="31"/>
      <c r="C61" s="34"/>
      <c r="D61" s="69"/>
      <c r="E61" s="34"/>
      <c r="F61" s="34"/>
      <c r="G61" s="34"/>
      <c r="H61" s="34"/>
    </row>
    <row r="62" spans="1:8" x14ac:dyDescent="0.2">
      <c r="A62" s="4"/>
      <c r="B62" s="31" t="s">
        <v>12</v>
      </c>
      <c r="C62" s="34"/>
      <c r="D62" s="69"/>
      <c r="E62" s="34"/>
      <c r="F62" s="34"/>
      <c r="G62" s="34"/>
      <c r="H62" s="34"/>
    </row>
    <row r="63" spans="1:8" x14ac:dyDescent="0.2">
      <c r="A63" s="4"/>
      <c r="B63" s="31"/>
      <c r="C63" s="34"/>
      <c r="D63" s="69"/>
      <c r="E63" s="34"/>
      <c r="F63" s="34"/>
      <c r="G63" s="34"/>
      <c r="H63" s="34"/>
    </row>
    <row r="64" spans="1:8" ht="22.5" x14ac:dyDescent="0.2">
      <c r="A64" s="4"/>
      <c r="B64" s="31" t="s">
        <v>14</v>
      </c>
      <c r="C64" s="34"/>
      <c r="D64" s="69"/>
      <c r="E64" s="34"/>
      <c r="F64" s="34"/>
      <c r="G64" s="34"/>
      <c r="H64" s="34"/>
    </row>
    <row r="65" spans="1:8" x14ac:dyDescent="0.2">
      <c r="A65" s="4"/>
      <c r="B65" s="31"/>
      <c r="C65" s="34"/>
      <c r="D65" s="69"/>
      <c r="E65" s="34"/>
      <c r="F65" s="34"/>
      <c r="G65" s="34"/>
      <c r="H65" s="34"/>
    </row>
    <row r="66" spans="1:8" ht="22.5" x14ac:dyDescent="0.2">
      <c r="A66" s="4"/>
      <c r="B66" s="31" t="s">
        <v>26</v>
      </c>
      <c r="C66" s="34"/>
      <c r="D66" s="69"/>
      <c r="E66" s="34"/>
      <c r="F66" s="34"/>
      <c r="G66" s="34"/>
      <c r="H66" s="34"/>
    </row>
    <row r="67" spans="1:8" x14ac:dyDescent="0.2">
      <c r="A67" s="4"/>
      <c r="B67" s="31"/>
      <c r="C67" s="34"/>
      <c r="D67" s="69"/>
      <c r="E67" s="34"/>
      <c r="F67" s="34"/>
      <c r="G67" s="34"/>
      <c r="H67" s="34"/>
    </row>
    <row r="68" spans="1:8" ht="33.75" x14ac:dyDescent="0.2">
      <c r="A68" s="4"/>
      <c r="B68" s="31" t="s">
        <v>27</v>
      </c>
      <c r="C68" s="34"/>
      <c r="D68" s="69"/>
      <c r="E68" s="34"/>
      <c r="F68" s="34"/>
      <c r="G68" s="34"/>
      <c r="H68" s="34"/>
    </row>
    <row r="69" spans="1:8" x14ac:dyDescent="0.2">
      <c r="A69" s="4"/>
      <c r="B69" s="31"/>
      <c r="C69" s="34"/>
      <c r="D69" s="69"/>
      <c r="E69" s="34"/>
      <c r="F69" s="34"/>
      <c r="G69" s="34"/>
      <c r="H69" s="34"/>
    </row>
    <row r="70" spans="1:8" ht="22.5" x14ac:dyDescent="0.2">
      <c r="A70" s="4"/>
      <c r="B70" s="31" t="s">
        <v>34</v>
      </c>
      <c r="C70" s="34"/>
      <c r="D70" s="69"/>
      <c r="E70" s="34"/>
      <c r="F70" s="34"/>
      <c r="G70" s="34"/>
      <c r="H70" s="34"/>
    </row>
    <row r="71" spans="1:8" x14ac:dyDescent="0.2">
      <c r="A71" s="4"/>
      <c r="B71" s="31"/>
      <c r="C71" s="34"/>
      <c r="D71" s="69"/>
      <c r="E71" s="34"/>
      <c r="F71" s="34"/>
      <c r="G71" s="34"/>
      <c r="H71" s="34"/>
    </row>
    <row r="72" spans="1:8" ht="22.5" x14ac:dyDescent="0.2">
      <c r="A72" s="4"/>
      <c r="B72" s="31" t="s">
        <v>15</v>
      </c>
      <c r="C72" s="34"/>
      <c r="D72" s="69"/>
      <c r="E72" s="34"/>
      <c r="F72" s="34"/>
      <c r="G72" s="34"/>
      <c r="H72" s="34"/>
    </row>
    <row r="73" spans="1:8" x14ac:dyDescent="0.2">
      <c r="A73" s="30"/>
      <c r="B73" s="32"/>
      <c r="C73" s="35"/>
      <c r="D73" s="70"/>
      <c r="E73" s="35"/>
      <c r="F73" s="35"/>
      <c r="G73" s="35"/>
      <c r="H73" s="35"/>
    </row>
    <row r="74" spans="1:8" x14ac:dyDescent="0.2">
      <c r="A74" s="26"/>
      <c r="B74" s="46" t="s">
        <v>53</v>
      </c>
      <c r="C74" s="25">
        <v>81241178.999999985</v>
      </c>
      <c r="D74" s="25">
        <v>29359198.400000002</v>
      </c>
      <c r="E74" s="25">
        <v>110600377.39999999</v>
      </c>
      <c r="F74" s="25">
        <v>108007271.08999999</v>
      </c>
      <c r="G74" s="25">
        <v>107547987.95999998</v>
      </c>
      <c r="H74" s="25">
        <v>2593106.3099999959</v>
      </c>
    </row>
    <row r="77" spans="1:8" x14ac:dyDescent="0.2">
      <c r="A77" s="55" t="s">
        <v>129</v>
      </c>
    </row>
  </sheetData>
  <sheetProtection formatCells="0" formatColumns="0" formatRows="0" insertRows="0" deleteRows="0" autoFilter="0"/>
  <mergeCells count="12">
    <mergeCell ref="A55:H55"/>
    <mergeCell ref="A56:B58"/>
    <mergeCell ref="C56:G56"/>
    <mergeCell ref="H56:H57"/>
    <mergeCell ref="C43:G43"/>
    <mergeCell ref="H43:H44"/>
    <mergeCell ref="A1:H1"/>
    <mergeCell ref="A3:B5"/>
    <mergeCell ref="A41:H41"/>
    <mergeCell ref="A43:B45"/>
    <mergeCell ref="C3:G3"/>
    <mergeCell ref="H3:H4"/>
  </mergeCells>
  <printOptions horizontalCentered="1" verticalCentered="1"/>
  <pageMargins left="0.31496062992125984" right="0.11811023622047245" top="0.35433070866141736" bottom="0.35433070866141736" header="0.31496062992125984" footer="0.31496062992125984"/>
  <pageSetup scale="68" orientation="portrait" r:id="rId1"/>
  <colBreaks count="1" manualBreakCount="1">
    <brk id="8" max="1048575" man="1"/>
  </colBreaks>
  <ignoredErrors>
    <ignoredError sqref="D6:H37 D38:H38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5"/>
  <sheetViews>
    <sheetView showGridLines="0" zoomScaleNormal="100" workbookViewId="0">
      <selection activeCell="H20" sqref="H20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71" t="s">
        <v>165</v>
      </c>
      <c r="B1" s="72"/>
      <c r="C1" s="72"/>
      <c r="D1" s="72"/>
      <c r="E1" s="72"/>
      <c r="F1" s="72"/>
      <c r="G1" s="72"/>
      <c r="H1" s="73"/>
    </row>
    <row r="2" spans="1:8" x14ac:dyDescent="0.2">
      <c r="A2" s="76" t="s">
        <v>54</v>
      </c>
      <c r="B2" s="77"/>
      <c r="C2" s="71" t="s">
        <v>60</v>
      </c>
      <c r="D2" s="72"/>
      <c r="E2" s="72"/>
      <c r="F2" s="72"/>
      <c r="G2" s="73"/>
      <c r="H2" s="74" t="s">
        <v>59</v>
      </c>
    </row>
    <row r="3" spans="1:8" ht="24.95" customHeight="1" x14ac:dyDescent="0.2">
      <c r="A3" s="78"/>
      <c r="B3" s="79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75"/>
    </row>
    <row r="4" spans="1:8" x14ac:dyDescent="0.2">
      <c r="A4" s="80"/>
      <c r="B4" s="81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3"/>
      <c r="B5" s="44"/>
      <c r="C5" s="14"/>
      <c r="D5" s="14"/>
      <c r="E5" s="14"/>
      <c r="F5" s="14"/>
      <c r="G5" s="14"/>
      <c r="H5" s="14"/>
    </row>
    <row r="6" spans="1:8" x14ac:dyDescent="0.2">
      <c r="A6" s="40" t="s">
        <v>16</v>
      </c>
      <c r="B6" s="38"/>
      <c r="C6" s="15"/>
      <c r="D6" s="15"/>
      <c r="E6" s="15"/>
      <c r="F6" s="15"/>
      <c r="G6" s="15"/>
      <c r="H6" s="15"/>
    </row>
    <row r="7" spans="1:8" x14ac:dyDescent="0.2">
      <c r="A7" s="37"/>
      <c r="B7" s="41" t="s">
        <v>42</v>
      </c>
      <c r="C7" s="15"/>
      <c r="D7" s="15"/>
      <c r="E7" s="15"/>
      <c r="F7" s="15"/>
      <c r="G7" s="15"/>
      <c r="H7" s="15"/>
    </row>
    <row r="8" spans="1:8" x14ac:dyDescent="0.2">
      <c r="A8" s="37"/>
      <c r="B8" s="41" t="s">
        <v>17</v>
      </c>
      <c r="C8" s="15"/>
      <c r="D8" s="15"/>
      <c r="E8" s="15"/>
      <c r="F8" s="15"/>
      <c r="G8" s="15"/>
      <c r="H8" s="15"/>
    </row>
    <row r="9" spans="1:8" x14ac:dyDescent="0.2">
      <c r="A9" s="37"/>
      <c r="B9" s="41" t="s">
        <v>43</v>
      </c>
      <c r="C9" s="15"/>
      <c r="D9" s="15"/>
      <c r="E9" s="15"/>
      <c r="F9" s="15"/>
      <c r="G9" s="15"/>
      <c r="H9" s="15"/>
    </row>
    <row r="10" spans="1:8" x14ac:dyDescent="0.2">
      <c r="A10" s="37"/>
      <c r="B10" s="41" t="s">
        <v>3</v>
      </c>
      <c r="C10" s="15"/>
      <c r="D10" s="15"/>
      <c r="E10" s="15"/>
      <c r="F10" s="15"/>
      <c r="G10" s="15"/>
      <c r="H10" s="15"/>
    </row>
    <row r="11" spans="1:8" x14ac:dyDescent="0.2">
      <c r="A11" s="37"/>
      <c r="B11" s="41" t="s">
        <v>23</v>
      </c>
      <c r="C11" s="15"/>
      <c r="D11" s="15"/>
      <c r="E11" s="15"/>
      <c r="F11" s="15"/>
      <c r="G11" s="15"/>
      <c r="H11" s="15"/>
    </row>
    <row r="12" spans="1:8" x14ac:dyDescent="0.2">
      <c r="A12" s="37"/>
      <c r="B12" s="41" t="s">
        <v>18</v>
      </c>
      <c r="C12" s="15"/>
      <c r="D12" s="15"/>
      <c r="E12" s="15"/>
      <c r="F12" s="15"/>
      <c r="G12" s="15"/>
      <c r="H12" s="15"/>
    </row>
    <row r="13" spans="1:8" x14ac:dyDescent="0.2">
      <c r="A13" s="37"/>
      <c r="B13" s="41" t="s">
        <v>44</v>
      </c>
      <c r="C13" s="15"/>
      <c r="D13" s="15"/>
      <c r="E13" s="15"/>
      <c r="F13" s="15"/>
      <c r="G13" s="15"/>
      <c r="H13" s="15"/>
    </row>
    <row r="14" spans="1:8" x14ac:dyDescent="0.2">
      <c r="A14" s="37"/>
      <c r="B14" s="41" t="s">
        <v>19</v>
      </c>
      <c r="C14" s="15"/>
      <c r="D14" s="15"/>
      <c r="E14" s="15"/>
      <c r="F14" s="15"/>
      <c r="G14" s="15"/>
      <c r="H14" s="15"/>
    </row>
    <row r="15" spans="1:8" x14ac:dyDescent="0.2">
      <c r="A15" s="39"/>
      <c r="B15" s="41"/>
      <c r="C15" s="15"/>
      <c r="D15" s="15"/>
      <c r="E15" s="15"/>
      <c r="F15" s="15"/>
      <c r="G15" s="15"/>
      <c r="H15" s="15"/>
    </row>
    <row r="16" spans="1:8" x14ac:dyDescent="0.2">
      <c r="A16" s="40" t="s">
        <v>20</v>
      </c>
      <c r="B16" s="42"/>
      <c r="C16" s="15"/>
      <c r="D16" s="15"/>
      <c r="E16" s="15"/>
      <c r="F16" s="15"/>
      <c r="G16" s="15"/>
      <c r="H16" s="15"/>
    </row>
    <row r="17" spans="1:8" x14ac:dyDescent="0.2">
      <c r="A17" s="37"/>
      <c r="B17" s="41" t="s">
        <v>45</v>
      </c>
      <c r="C17" s="15"/>
      <c r="D17" s="15"/>
      <c r="E17" s="15"/>
      <c r="F17" s="15"/>
      <c r="G17" s="15"/>
      <c r="H17" s="15"/>
    </row>
    <row r="18" spans="1:8" x14ac:dyDescent="0.2">
      <c r="A18" s="37"/>
      <c r="B18" s="41" t="s">
        <v>28</v>
      </c>
      <c r="C18" s="15"/>
      <c r="D18" s="15"/>
      <c r="E18" s="15"/>
      <c r="F18" s="15"/>
      <c r="G18" s="15"/>
      <c r="H18" s="15"/>
    </row>
    <row r="19" spans="1:8" x14ac:dyDescent="0.2">
      <c r="A19" s="37"/>
      <c r="B19" s="41" t="s">
        <v>21</v>
      </c>
      <c r="C19" s="15"/>
      <c r="D19" s="15"/>
      <c r="E19" s="15"/>
      <c r="F19" s="15"/>
      <c r="G19" s="15"/>
      <c r="H19" s="15"/>
    </row>
    <row r="20" spans="1:8" x14ac:dyDescent="0.2">
      <c r="A20" s="37"/>
      <c r="B20" s="41" t="s">
        <v>46</v>
      </c>
      <c r="C20" s="15">
        <v>81241179</v>
      </c>
      <c r="D20" s="15">
        <f>29238425.4+120773</f>
        <v>29359198.399999999</v>
      </c>
      <c r="E20" s="15">
        <f>+C20+D20</f>
        <v>110600377.40000001</v>
      </c>
      <c r="F20" s="15">
        <v>108007271.09</v>
      </c>
      <c r="G20" s="15">
        <v>107547987.95999999</v>
      </c>
      <c r="H20" s="15">
        <f>+E20-F20</f>
        <v>2593106.3100000024</v>
      </c>
    </row>
    <row r="21" spans="1:8" x14ac:dyDescent="0.2">
      <c r="A21" s="37"/>
      <c r="B21" s="41" t="s">
        <v>47</v>
      </c>
      <c r="C21" s="15"/>
      <c r="D21" s="15"/>
      <c r="E21" s="15"/>
      <c r="F21" s="15"/>
      <c r="G21" s="15"/>
      <c r="H21" s="15"/>
    </row>
    <row r="22" spans="1:8" x14ac:dyDescent="0.2">
      <c r="A22" s="37"/>
      <c r="B22" s="41" t="s">
        <v>48</v>
      </c>
      <c r="C22" s="15"/>
      <c r="D22" s="15"/>
      <c r="E22" s="15"/>
      <c r="F22" s="15"/>
      <c r="G22" s="15"/>
      <c r="H22" s="15"/>
    </row>
    <row r="23" spans="1:8" x14ac:dyDescent="0.2">
      <c r="A23" s="37"/>
      <c r="B23" s="41" t="s">
        <v>4</v>
      </c>
      <c r="C23" s="15"/>
      <c r="D23" s="15"/>
      <c r="E23" s="15"/>
      <c r="F23" s="15"/>
      <c r="G23" s="15"/>
      <c r="H23" s="15"/>
    </row>
    <row r="24" spans="1:8" x14ac:dyDescent="0.2">
      <c r="A24" s="39"/>
      <c r="B24" s="41"/>
      <c r="C24" s="15"/>
      <c r="D24" s="15"/>
      <c r="E24" s="15"/>
      <c r="F24" s="15"/>
      <c r="G24" s="15"/>
      <c r="H24" s="15"/>
    </row>
    <row r="25" spans="1:8" x14ac:dyDescent="0.2">
      <c r="A25" s="40" t="s">
        <v>49</v>
      </c>
      <c r="B25" s="42"/>
      <c r="C25" s="15"/>
      <c r="D25" s="15"/>
      <c r="E25" s="15"/>
      <c r="F25" s="15"/>
      <c r="G25" s="15"/>
      <c r="H25" s="15"/>
    </row>
    <row r="26" spans="1:8" x14ac:dyDescent="0.2">
      <c r="A26" s="37"/>
      <c r="B26" s="41" t="s">
        <v>29</v>
      </c>
      <c r="C26" s="15"/>
      <c r="D26" s="15"/>
      <c r="E26" s="15"/>
      <c r="F26" s="15"/>
      <c r="G26" s="15"/>
      <c r="H26" s="15"/>
    </row>
    <row r="27" spans="1:8" x14ac:dyDescent="0.2">
      <c r="A27" s="37"/>
      <c r="B27" s="41" t="s">
        <v>24</v>
      </c>
      <c r="C27" s="15"/>
      <c r="D27" s="15"/>
      <c r="E27" s="15"/>
      <c r="F27" s="15"/>
      <c r="G27" s="15"/>
      <c r="H27" s="15"/>
    </row>
    <row r="28" spans="1:8" x14ac:dyDescent="0.2">
      <c r="A28" s="37"/>
      <c r="B28" s="41" t="s">
        <v>30</v>
      </c>
      <c r="C28" s="15"/>
      <c r="D28" s="15"/>
      <c r="E28" s="15"/>
      <c r="F28" s="15"/>
      <c r="G28" s="15"/>
      <c r="H28" s="15"/>
    </row>
    <row r="29" spans="1:8" x14ac:dyDescent="0.2">
      <c r="A29" s="37"/>
      <c r="B29" s="41" t="s">
        <v>50</v>
      </c>
      <c r="C29" s="15"/>
      <c r="D29" s="15"/>
      <c r="E29" s="15"/>
      <c r="F29" s="15"/>
      <c r="G29" s="15"/>
      <c r="H29" s="15"/>
    </row>
    <row r="30" spans="1:8" x14ac:dyDescent="0.2">
      <c r="A30" s="37"/>
      <c r="B30" s="41" t="s">
        <v>22</v>
      </c>
      <c r="C30" s="15"/>
      <c r="D30" s="15"/>
      <c r="E30" s="15"/>
      <c r="F30" s="15"/>
      <c r="G30" s="15"/>
      <c r="H30" s="15"/>
    </row>
    <row r="31" spans="1:8" x14ac:dyDescent="0.2">
      <c r="A31" s="37"/>
      <c r="B31" s="41" t="s">
        <v>5</v>
      </c>
      <c r="C31" s="15"/>
      <c r="D31" s="15"/>
      <c r="E31" s="15"/>
      <c r="F31" s="15"/>
      <c r="G31" s="15"/>
      <c r="H31" s="15"/>
    </row>
    <row r="32" spans="1:8" x14ac:dyDescent="0.2">
      <c r="A32" s="37"/>
      <c r="B32" s="41" t="s">
        <v>6</v>
      </c>
      <c r="C32" s="15"/>
      <c r="D32" s="15"/>
      <c r="E32" s="15"/>
      <c r="F32" s="15"/>
      <c r="G32" s="15"/>
      <c r="H32" s="15"/>
    </row>
    <row r="33" spans="1:8" x14ac:dyDescent="0.2">
      <c r="A33" s="37"/>
      <c r="B33" s="41" t="s">
        <v>51</v>
      </c>
      <c r="C33" s="15"/>
      <c r="D33" s="15"/>
      <c r="E33" s="15"/>
      <c r="F33" s="15"/>
      <c r="G33" s="15"/>
      <c r="H33" s="15"/>
    </row>
    <row r="34" spans="1:8" x14ac:dyDescent="0.2">
      <c r="A34" s="37"/>
      <c r="B34" s="41" t="s">
        <v>31</v>
      </c>
      <c r="C34" s="15"/>
      <c r="D34" s="15"/>
      <c r="E34" s="15"/>
      <c r="F34" s="15"/>
      <c r="G34" s="15"/>
      <c r="H34" s="15"/>
    </row>
    <row r="35" spans="1:8" x14ac:dyDescent="0.2">
      <c r="A35" s="39"/>
      <c r="B35" s="41"/>
      <c r="C35" s="15"/>
      <c r="D35" s="15"/>
      <c r="E35" s="15"/>
      <c r="F35" s="15"/>
      <c r="G35" s="15"/>
      <c r="H35" s="15"/>
    </row>
    <row r="36" spans="1:8" x14ac:dyDescent="0.2">
      <c r="A36" s="40" t="s">
        <v>32</v>
      </c>
      <c r="B36" s="42"/>
      <c r="C36" s="15"/>
      <c r="D36" s="15"/>
      <c r="E36" s="15"/>
      <c r="F36" s="15"/>
      <c r="G36" s="15"/>
      <c r="H36" s="15"/>
    </row>
    <row r="37" spans="1:8" x14ac:dyDescent="0.2">
      <c r="A37" s="37"/>
      <c r="B37" s="41" t="s">
        <v>52</v>
      </c>
      <c r="C37" s="15"/>
      <c r="D37" s="15"/>
      <c r="E37" s="15"/>
      <c r="F37" s="15"/>
      <c r="G37" s="15"/>
      <c r="H37" s="15"/>
    </row>
    <row r="38" spans="1:8" ht="22.5" x14ac:dyDescent="0.2">
      <c r="A38" s="37"/>
      <c r="B38" s="41" t="s">
        <v>25</v>
      </c>
      <c r="C38" s="15"/>
      <c r="D38" s="15"/>
      <c r="E38" s="15"/>
      <c r="F38" s="15"/>
      <c r="G38" s="15"/>
      <c r="H38" s="15"/>
    </row>
    <row r="39" spans="1:8" x14ac:dyDescent="0.2">
      <c r="A39" s="37"/>
      <c r="B39" s="41" t="s">
        <v>33</v>
      </c>
      <c r="C39" s="15"/>
      <c r="D39" s="15"/>
      <c r="E39" s="15"/>
      <c r="F39" s="15"/>
      <c r="G39" s="15"/>
      <c r="H39" s="15"/>
    </row>
    <row r="40" spans="1:8" x14ac:dyDescent="0.2">
      <c r="A40" s="37"/>
      <c r="B40" s="41" t="s">
        <v>7</v>
      </c>
      <c r="C40" s="15"/>
      <c r="D40" s="15"/>
      <c r="E40" s="15"/>
      <c r="F40" s="15"/>
      <c r="G40" s="15"/>
      <c r="H40" s="15"/>
    </row>
    <row r="41" spans="1:8" x14ac:dyDescent="0.2">
      <c r="A41" s="39"/>
      <c r="B41" s="41"/>
      <c r="C41" s="15"/>
      <c r="D41" s="15"/>
      <c r="E41" s="15"/>
      <c r="F41" s="15"/>
      <c r="G41" s="15"/>
      <c r="H41" s="15"/>
    </row>
    <row r="42" spans="1:8" x14ac:dyDescent="0.2">
      <c r="A42" s="45"/>
      <c r="B42" s="46" t="s">
        <v>53</v>
      </c>
      <c r="C42" s="25">
        <f>C20</f>
        <v>81241179</v>
      </c>
      <c r="D42" s="25">
        <f t="shared" ref="D42:H42" si="0">D20</f>
        <v>29359198.399999999</v>
      </c>
      <c r="E42" s="25">
        <f t="shared" si="0"/>
        <v>110600377.40000001</v>
      </c>
      <c r="F42" s="25">
        <f t="shared" si="0"/>
        <v>108007271.09</v>
      </c>
      <c r="G42" s="25">
        <f t="shared" si="0"/>
        <v>107547987.95999999</v>
      </c>
      <c r="H42" s="25">
        <f t="shared" si="0"/>
        <v>2593106.3100000024</v>
      </c>
    </row>
    <row r="43" spans="1:8" x14ac:dyDescent="0.2">
      <c r="A43" s="36"/>
      <c r="B43" s="36"/>
      <c r="C43" s="36"/>
      <c r="D43" s="36"/>
      <c r="E43" s="36"/>
      <c r="F43" s="36"/>
      <c r="G43" s="36"/>
      <c r="H43" s="36"/>
    </row>
    <row r="44" spans="1:8" x14ac:dyDescent="0.2">
      <c r="A44" s="36"/>
      <c r="B44" s="55" t="s">
        <v>129</v>
      </c>
      <c r="C44" s="36"/>
      <c r="D44" s="36"/>
      <c r="E44" s="36"/>
      <c r="F44" s="36"/>
      <c r="G44" s="36"/>
      <c r="H44" s="36"/>
    </row>
    <row r="45" spans="1:8" x14ac:dyDescent="0.2">
      <c r="A45" s="36"/>
      <c r="B45" s="36"/>
      <c r="C45" s="36"/>
      <c r="D45" s="36"/>
      <c r="E45" s="36"/>
      <c r="F45" s="36"/>
      <c r="G45" s="36"/>
      <c r="H45" s="36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 verticalCentered="1"/>
  <pageMargins left="0.51181102362204722" right="0.31496062992125984" top="0.35433070866141736" bottom="0.35433070866141736" header="0.31496062992125984" footer="0.31496062992125984"/>
  <pageSetup scale="88" orientation="landscape" r:id="rId1"/>
  <ignoredErrors>
    <ignoredError sqref="D20:E20 H20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Coord.Contabilidad</cp:lastModifiedBy>
  <cp:lastPrinted>2020-02-21T17:16:53Z</cp:lastPrinted>
  <dcterms:created xsi:type="dcterms:W3CDTF">2014-02-10T03:37:14Z</dcterms:created>
  <dcterms:modified xsi:type="dcterms:W3CDTF">2020-02-21T18:18:56Z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